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workbookProtection workbookAlgorithmName="SHA-512" workbookHashValue="sThd/ddSq6yvJvTmw7hqjHCNWcLP7KIKGwyT5e5XPUnuvU9/KmX986G8ESgvk+B5+p+mykUr5s8SbDNvyVPwLw==" workbookSaltValue="muIGRH+UkT36iV3gPR29Ig==" workbookSpinCount="100000" lockStructure="1"/>
  <bookViews>
    <workbookView xWindow="-120" yWindow="-120" windowWidth="29040" windowHeight="15840" tabRatio="925" activeTab="8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2019" sheetId="32" state="hidden" r:id="rId32"/>
    <sheet name="Климатология2020" sheetId="43" state="hidden" r:id="rId33"/>
    <sheet name="Климатология2021" sheetId="44" state="hidden" r:id="rId34"/>
    <sheet name="Климатология2022" sheetId="45" state="hidden" r:id="rId35"/>
    <sheet name="Климатология2023" sheetId="46" state="hidden" r:id="rId36"/>
    <sheet name="Климатология2024" sheetId="47" state="hidden" r:id="rId37"/>
    <sheet name="Климатология2025" sheetId="48" state="hidden" r:id="rId38"/>
    <sheet name="списки" sheetId="33" state="hidden" r:id="rId39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 localSheetId="32">Table2[[#Headers],[Регион]]</definedName>
    <definedName name="РегионСтарт" localSheetId="33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 localSheetId="32">Table2[[#All],[Регион]]</definedName>
    <definedName name="РегионСтолбец" localSheetId="33">Table2[[#All],[Регион]]</definedName>
    <definedName name="РегионСтолбец">Table2[[#All],[Регион]]</definedName>
    <definedName name="РегионыСписок" localSheetId="32">Климатология2020!$B$5:$B$94</definedName>
    <definedName name="РегионыСписок" localSheetId="33">Климатология2021!$B$5:$B$94</definedName>
    <definedName name="РегионыСписок">Климатология2019!$B$5:$B$94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28" l="1"/>
  <c r="N20" i="28"/>
  <c r="N26" i="28"/>
  <c r="N25" i="28"/>
  <c r="N24" i="28"/>
  <c r="N17" i="28"/>
  <c r="N16" i="28"/>
  <c r="N15" i="28"/>
  <c r="N13" i="28"/>
  <c r="N11" i="28"/>
  <c r="N8" i="28"/>
  <c r="N6" i="28"/>
  <c r="N9" i="28"/>
  <c r="N10" i="28"/>
  <c r="C15" i="27" l="1"/>
  <c r="B60" i="36" l="1"/>
  <c r="B22" i="39"/>
  <c r="B67" i="36"/>
  <c r="B9" i="38"/>
  <c r="C8" i="38"/>
  <c r="J10" i="40" l="1"/>
  <c r="S557" i="33"/>
  <c r="I32" i="42"/>
  <c r="B21" i="39"/>
  <c r="E32" i="42" l="1"/>
  <c r="D32" i="42"/>
  <c r="C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B10" i="37" l="1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C26" i="42" s="1"/>
  <c r="B28" i="42" l="1"/>
  <c r="AA19" i="28" s="1"/>
  <c r="C28" i="42"/>
  <c r="C5" i="38"/>
  <c r="C4" i="36"/>
  <c r="C5" i="37"/>
  <c r="C5" i="35"/>
  <c r="C5" i="34"/>
  <c r="AA7" i="28" l="1"/>
  <c r="AA9" i="28"/>
  <c r="U10" i="28"/>
  <c r="U21" i="28"/>
  <c r="U6" i="28"/>
  <c r="E28" i="42" s="1"/>
  <c r="H28" i="42" s="1"/>
  <c r="G28" i="42" s="1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D28" i="42" s="1"/>
  <c r="K28" i="42" s="1"/>
  <c r="U25" i="28"/>
  <c r="U20" i="28"/>
  <c r="I30" i="42"/>
  <c r="Q557" i="33"/>
  <c r="Q559" i="33"/>
  <c r="Q558" i="33"/>
  <c r="Q552" i="33"/>
  <c r="Q553" i="33"/>
  <c r="Q554" i="33"/>
  <c r="Q555" i="33"/>
  <c r="Q556" i="33"/>
  <c r="C324" i="40"/>
  <c r="I31" i="42"/>
  <c r="B31" i="42" s="1"/>
  <c r="B68" i="36"/>
  <c r="I29" i="42" s="1"/>
  <c r="C17" i="27"/>
  <c r="B3" i="32" l="1"/>
  <c r="B576" i="33" s="1"/>
  <c r="B3" i="45"/>
  <c r="B579" i="33" s="1"/>
  <c r="B3" i="46"/>
  <c r="B580" i="33" s="1"/>
  <c r="B3" i="47"/>
  <c r="B581" i="33" s="1"/>
  <c r="B3" i="48"/>
  <c r="B582" i="33" s="1"/>
  <c r="B3" i="43"/>
  <c r="B577" i="33" s="1"/>
  <c r="B3" i="44"/>
  <c r="B578" i="33" s="1"/>
  <c r="B32" i="42"/>
  <c r="I33" i="42"/>
  <c r="C33" i="42" s="1"/>
  <c r="C17" i="40"/>
  <c r="H32" i="42"/>
  <c r="F32" i="42" s="1"/>
  <c r="F28" i="42"/>
  <c r="C31" i="42"/>
  <c r="F31" i="42"/>
  <c r="G31" i="42"/>
  <c r="E31" i="42"/>
  <c r="H31" i="42"/>
  <c r="B29" i="42"/>
  <c r="E29" i="42"/>
  <c r="J29" i="42" s="1"/>
  <c r="D29" i="42"/>
  <c r="K29" i="42" s="1"/>
  <c r="C29" i="42"/>
  <c r="A36" i="42"/>
  <c r="D31" i="42"/>
  <c r="K31" i="42" s="1"/>
  <c r="AC7" i="28"/>
  <c r="C30" i="42"/>
  <c r="I27" i="42"/>
  <c r="A29" i="33"/>
  <c r="J28" i="42"/>
  <c r="C19" i="27" l="1"/>
  <c r="E33" i="42"/>
  <c r="J33" i="42" s="1"/>
  <c r="D33" i="42"/>
  <c r="G32" i="42"/>
  <c r="H29" i="42"/>
  <c r="G29" i="42" s="1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F29" i="42" l="1"/>
  <c r="J32" i="42"/>
  <c r="Z15" i="28"/>
  <c r="T13" i="28"/>
  <c r="T12" i="28"/>
  <c r="T7" i="28"/>
  <c r="T6" i="28"/>
  <c r="E27" i="42" s="1"/>
  <c r="H27" i="42" s="1"/>
  <c r="G27" i="42" s="1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D27" i="42" s="1"/>
  <c r="K27" i="42" s="1"/>
  <c r="T23" i="28"/>
  <c r="T20" i="28"/>
  <c r="Z17" i="28"/>
  <c r="C559" i="33"/>
  <c r="F27" i="42" l="1"/>
  <c r="J9" i="40"/>
  <c r="J11" i="40"/>
  <c r="J12" i="40"/>
  <c r="J13" i="40"/>
  <c r="J14" i="40"/>
  <c r="J8" i="40"/>
  <c r="B33" i="42" s="1"/>
  <c r="B9" i="34"/>
  <c r="B26" i="42" s="1"/>
  <c r="S15" i="28" l="1"/>
  <c r="S22" i="28"/>
  <c r="Y25" i="28"/>
  <c r="Y24" i="28"/>
  <c r="S11" i="28"/>
  <c r="S12" i="28"/>
  <c r="Y9" i="28"/>
  <c r="S7" i="28"/>
  <c r="Y23" i="28"/>
  <c r="Y18" i="28"/>
  <c r="S9" i="28"/>
  <c r="Y10" i="28"/>
  <c r="S21" i="28"/>
  <c r="Y7" i="28"/>
  <c r="S13" i="28"/>
  <c r="Y26" i="28"/>
  <c r="S19" i="28"/>
  <c r="Y8" i="28"/>
  <c r="S14" i="28"/>
  <c r="Y12" i="28"/>
  <c r="Y21" i="28"/>
  <c r="S26" i="28"/>
  <c r="Y19" i="28"/>
  <c r="Y13" i="28"/>
  <c r="S18" i="28"/>
  <c r="Y22" i="28"/>
  <c r="Y14" i="28"/>
  <c r="S23" i="28"/>
  <c r="S8" i="28"/>
  <c r="S25" i="28"/>
  <c r="Y20" i="28"/>
  <c r="S24" i="28"/>
  <c r="Y11" i="28"/>
  <c r="S17" i="28"/>
  <c r="S6" i="28"/>
  <c r="S10" i="28"/>
  <c r="S20" i="28"/>
  <c r="Y6" i="28"/>
  <c r="Y15" i="28"/>
  <c r="Y17" i="28"/>
  <c r="H33" i="42"/>
  <c r="G33" i="42" s="1"/>
  <c r="E26" i="42" l="1"/>
  <c r="H26" i="42" s="1"/>
  <c r="F26" i="42" s="1"/>
  <c r="D26" i="42"/>
  <c r="K26" i="42" s="1"/>
  <c r="F33" i="42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G26" i="42" l="1"/>
  <c r="V25" i="28"/>
  <c r="V23" i="28"/>
  <c r="V24" i="28"/>
  <c r="E30" i="42" s="1"/>
  <c r="AB25" i="28"/>
  <c r="V7" i="28"/>
  <c r="V15" i="28"/>
  <c r="AB24" i="28"/>
  <c r="D30" i="42" s="1"/>
  <c r="K30" i="42" s="1"/>
  <c r="A44" i="42" s="1"/>
  <c r="AB14" i="28"/>
  <c r="AB23" i="28"/>
  <c r="V6" i="28"/>
  <c r="AB15" i="28"/>
  <c r="AB7" i="28"/>
  <c r="AB6" i="28"/>
  <c r="N7" i="28"/>
  <c r="N12" i="28"/>
  <c r="AF13" i="28"/>
  <c r="AF16" i="28"/>
  <c r="N18" i="28"/>
  <c r="N19" i="28"/>
  <c r="N21" i="28"/>
  <c r="N22" i="28"/>
  <c r="N23" i="28"/>
  <c r="H30" i="42" l="1"/>
  <c r="G30" i="42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F30" i="42" l="1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F2" i="23" l="1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B464" i="22" l="1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<sst xmlns="http://schemas.openxmlformats.org/spreadsheetml/2006/main" count="10798" uniqueCount="1034">
  <si>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</si>
  <si>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</si>
  <si>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</si>
  <si>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</si>
  <si>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</si>
  <si>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</si>
  <si>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</si>
  <si>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</si>
  <si>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</si>
  <si>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</si>
  <si>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</si>
  <si>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</si>
  <si>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</si>
  <si>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</si>
  <si>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</si>
  <si>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</si>
  <si>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</si>
  <si>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</si>
  <si>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</si>
  <si>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</si>
  <si>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</si>
  <si>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</si>
  <si>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</si>
  <si>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</si>
  <si>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</si>
  <si>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</si>
  <si>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</si>
  <si>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</si>
  <si>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</si>
  <si>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</si>
  <si>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</si>
  <si>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</si>
  <si>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</si>
  <si>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</si>
  <si>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</si>
  <si>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</si>
  <si>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</si>
  <si>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</si>
  <si>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</si>
  <si>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</si>
  <si>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</si>
  <si>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</si>
  <si>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</si>
  <si>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</si>
  <si>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</si>
  <si>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</si>
  <si>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</si>
  <si>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</si>
  <si>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</si>
  <si>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</si>
  <si>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</si>
  <si>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</si>
  <si>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</si>
  <si>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</si>
  <si>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</si>
  <si>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</si>
  <si>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</si>
  <si>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</si>
  <si>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</si>
  <si>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</si>
  <si>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</si>
  <si>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</si>
  <si>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</si>
  <si>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</si>
  <si>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</si>
  <si>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</si>
  <si>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</si>
  <si>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</si>
  <si>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</si>
  <si>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</si>
  <si>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</si>
  <si>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</si>
  <si>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</si>
  <si>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</si>
  <si>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</si>
  <si>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</si>
  <si>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</si>
  <si>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</si>
  <si>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</si>
  <si>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</si>
  <si>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</si>
  <si>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</si>
  <si>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</si>
  <si>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</si>
  <si>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</si>
  <si>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</si>
  <si>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</si>
  <si>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</si>
  <si>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</si>
  <si>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</si>
  <si>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</si>
  <si>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</si>
  <si>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</si>
  <si>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</si>
  <si>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</si>
  <si>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</si>
  <si>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</si>
  <si>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</si>
  <si>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</si>
  <si>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</si>
  <si>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</si>
  <si>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</si>
  <si>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</si>
  <si>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</si>
  <si>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</si>
  <si>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</si>
  <si>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</si>
  <si>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</si>
  <si>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</si>
  <si>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</si>
  <si>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</si>
  <si>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</si>
  <si>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</si>
  <si>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</si>
  <si>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</si>
  <si>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</si>
  <si>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</si>
  <si>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</si>
  <si>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</si>
  <si>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</si>
  <si>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</si>
  <si>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</si>
  <si>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</si>
  <si>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</si>
  <si>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</si>
  <si>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</si>
  <si>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</si>
  <si>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</si>
  <si>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</si>
  <si>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</si>
  <si>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</si>
  <si>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</si>
  <si>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</si>
  <si>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</si>
  <si>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</si>
  <si>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</si>
  <si>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</si>
  <si>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</si>
  <si>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</si>
  <si>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</si>
  <si>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</si>
  <si>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</si>
  <si>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</si>
  <si>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</si>
  <si>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</si>
  <si>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</si>
  <si>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</si>
  <si>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</si>
  <si>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</si>
  <si>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</si>
  <si>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</si>
  <si>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</si>
  <si>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</si>
  <si>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</si>
  <si>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</si>
  <si>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</si>
  <si>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</si>
  <si>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</si>
  <si>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</si>
  <si>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</si>
  <si>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</si>
  <si>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</si>
  <si>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</si>
  <si>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</si>
  <si>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</si>
  <si>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</si>
  <si>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</si>
  <si>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</si>
  <si>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</si>
  <si>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</si>
  <si>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</si>
  <si>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</si>
  <si>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</si>
  <si>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</si>
  <si>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</si>
  <si>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</si>
  <si>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</si>
  <si>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</si>
  <si>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</si>
  <si>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</si>
  <si>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</si>
  <si>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</si>
  <si>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</si>
  <si>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</si>
  <si>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</si>
  <si>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</si>
  <si>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</si>
  <si>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</si>
  <si>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</si>
  <si>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</si>
  <si>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</si>
  <si>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</si>
  <si>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</si>
  <si>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</si>
  <si>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</si>
  <si>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</si>
  <si>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</si>
  <si>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</si>
  <si>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</si>
  <si>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</si>
  <si>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</si>
  <si>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</si>
  <si>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</si>
  <si>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</si>
  <si>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</si>
  <si>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</si>
  <si>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</si>
  <si>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</si>
  <si>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</si>
  <si>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</si>
  <si>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</si>
  <si>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</si>
  <si>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</si>
  <si>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</si>
  <si>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</si>
  <si>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</si>
  <si>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</si>
  <si>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</si>
  <si>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</si>
  <si>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</si>
  <si>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</si>
  <si>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</si>
  <si>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</si>
  <si>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</si>
  <si>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</si>
  <si>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</si>
  <si>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</si>
  <si>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</si>
  <si>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</si>
  <si>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</si>
  <si>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</si>
  <si>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</si>
  <si>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</si>
  <si>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</si>
  <si>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</si>
  <si>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</si>
  <si>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</si>
  <si>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</si>
  <si>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</si>
  <si>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</si>
  <si>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</si>
  <si>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</si>
  <si>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</si>
  <si>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</si>
  <si>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</si>
  <si>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</si>
  <si>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</si>
  <si>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</si>
  <si>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</si>
  <si>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</si>
  <si>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</si>
  <si>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</si>
  <si>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</si>
  <si>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</si>
  <si>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</si>
  <si>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</si>
  <si>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</si>
  <si>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</si>
  <si>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</si>
  <si>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</si>
  <si>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</si>
  <si>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</si>
  <si>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</si>
  <si>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</si>
  <si>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</si>
  <si>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</si>
  <si>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</si>
  <si>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</si>
  <si>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</si>
  <si>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</si>
  <si>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</si>
  <si>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</si>
  <si>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</si>
  <si>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</si>
  <si>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</si>
  <si>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</si>
  <si>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</si>
  <si>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</si>
  <si>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</si>
  <si>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</si>
  <si>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</si>
  <si>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</si>
  <si>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</si>
  <si>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</si>
  <si>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</si>
  <si>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</si>
  <si>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</si>
  <si>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</si>
  <si>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</si>
  <si>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</si>
  <si>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</si>
  <si>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</si>
  <si>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</si>
  <si>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</si>
  <si>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</si>
  <si>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</si>
  <si>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</si>
  <si>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</si>
  <si>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</si>
  <si>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</si>
  <si>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</si>
  <si>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</si>
  <si>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</si>
  <si>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</si>
  <si>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</si>
  <si>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</si>
  <si>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</si>
  <si>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</si>
  <si>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</si>
  <si>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</si>
  <si>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</si>
  <si>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</si>
  <si>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</si>
  <si>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</si>
  <si>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</si>
  <si>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</si>
  <si>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</si>
  <si>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</si>
  <si>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</si>
  <si>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</si>
  <si>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</si>
  <si>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</si>
  <si>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</si>
  <si>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</si>
  <si>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</si>
  <si>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</si>
  <si>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</si>
  <si>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</si>
  <si>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</si>
  <si>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</si>
  <si>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</si>
  <si>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</si>
  <si>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</si>
  <si>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</si>
  <si>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</si>
  <si>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</si>
  <si>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</si>
  <si>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</si>
  <si>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</si>
  <si>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</si>
  <si>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</si>
  <si>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</si>
  <si>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</si>
  <si>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</si>
  <si>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</si>
  <si>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</si>
  <si>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</si>
  <si>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</si>
  <si>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</si>
  <si>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</si>
  <si>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</si>
  <si>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</si>
  <si>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</si>
  <si>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</si>
  <si>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</si>
  <si>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</si>
  <si>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</si>
  <si>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</si>
  <si>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</si>
  <si>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</si>
  <si>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</si>
  <si>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</si>
  <si>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</si>
  <si>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</si>
  <si>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</si>
  <si>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</si>
  <si>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</si>
  <si>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</si>
  <si>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</si>
  <si>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</si>
  <si>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</si>
  <si>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</si>
  <si>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</si>
  <si>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</si>
  <si>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</si>
  <si>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</si>
  <si>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</si>
  <si>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</si>
  <si>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</si>
  <si>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</si>
  <si>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</si>
  <si>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</si>
  <si>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</si>
  <si>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</si>
  <si>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</si>
  <si>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</si>
  <si>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</si>
  <si>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</si>
  <si>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</si>
  <si>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</si>
  <si>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</si>
  <si>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</si>
  <si>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</si>
  <si>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</si>
  <si>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</si>
  <si>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</si>
  <si>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</si>
  <si>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</si>
  <si>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</si>
  <si>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</si>
  <si>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</si>
  <si>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</si>
  <si>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</si>
  <si>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</si>
  <si>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</si>
  <si>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</si>
  <si>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</si>
  <si>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</si>
  <si>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</si>
  <si>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</si>
  <si>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</si>
  <si>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</si>
  <si>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</si>
  <si>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</si>
  <si>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</si>
  <si>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</si>
  <si>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</si>
  <si>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</si>
  <si>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</si>
  <si>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</si>
  <si>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</si>
  <si>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</si>
  <si>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</si>
  <si>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</si>
  <si>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</si>
  <si>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</si>
  <si>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</si>
  <si>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</si>
  <si>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</si>
  <si>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</si>
  <si>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</si>
  <si>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</si>
  <si>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</si>
  <si>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</si>
  <si>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</si>
  <si>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</si>
  <si>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</si>
  <si>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</si>
  <si>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</si>
  <si>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</si>
  <si>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</si>
  <si>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</si>
  <si>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</si>
  <si>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</si>
  <si>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</si>
  <si>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</si>
  <si>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</si>
  <si>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</si>
  <si>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</si>
  <si>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</si>
  <si>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</si>
  <si>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</si>
  <si>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</si>
  <si>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</si>
  <si>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</si>
  <si>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</si>
  <si>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</si>
  <si>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</si>
  <si>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</si>
  <si>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</si>
  <si>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</si>
  <si>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</si>
  <si>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</si>
  <si>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</si>
  <si>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</si>
  <si>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</si>
  <si>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</si>
  <si>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</si>
  <si>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</si>
  <si>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</si>
  <si>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</si>
  <si>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</si>
  <si>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</si>
  <si>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</si>
  <si>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</si>
  <si>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</si>
  <si>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</si>
  <si>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</si>
  <si>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</si>
  <si>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</si>
  <si>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</si>
  <si>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</si>
  <si>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</si>
  <si>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</si>
  <si>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</si>
  <si>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</si>
  <si>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</si>
  <si>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</si>
  <si>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</si>
  <si>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</si>
  <si>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</si>
  <si>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</si>
  <si>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</si>
  <si>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</si>
  <si>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</si>
  <si>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</si>
  <si>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</si>
  <si>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</si>
  <si>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</si>
  <si>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</si>
  <si>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</si>
  <si>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</si>
  <si>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</si>
  <si>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</si>
  <si>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</si>
  <si>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</si>
  <si>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</si>
  <si>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</si>
  <si>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</si>
  <si>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</si>
  <si>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</si>
  <si>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</si>
  <si>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</si>
  <si>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</si>
  <si>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</si>
  <si>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</si>
  <si>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</si>
  <si>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</si>
  <si>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</si>
  <si>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</si>
  <si>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</si>
  <si>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</si>
  <si>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</si>
  <si>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</si>
  <si>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</si>
  <si>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</si>
  <si>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</si>
  <si>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</si>
  <si>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</si>
  <si>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</si>
  <si>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</si>
  <si>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</si>
  <si>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</si>
  <si>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</si>
  <si>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</si>
  <si>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</si>
  <si>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</si>
  <si>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</si>
  <si>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</si>
  <si>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</si>
  <si>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</si>
  <si>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</si>
  <si>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</si>
  <si>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</si>
  <si>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</si>
  <si>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</si>
  <si>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</si>
  <si>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</si>
  <si>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</si>
  <si>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</si>
  <si>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</si>
  <si>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</si>
  <si>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</si>
  <si>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</si>
  <si>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</si>
  <si>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</si>
  <si>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</si>
  <si>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</si>
  <si>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</si>
  <si>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</si>
  <si>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</si>
  <si>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</si>
  <si>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</si>
  <si>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</si>
  <si>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</si>
  <si>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</si>
  <si>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</si>
  <si>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</si>
  <si>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</si>
  <si>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</si>
  <si>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</si>
  <si>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</si>
  <si>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</si>
  <si>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</si>
  <si>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</si>
  <si>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</si>
  <si>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</si>
  <si>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</si>
  <si>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</si>
  <si>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</si>
  <si>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</si>
  <si>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</si>
  <si>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</si>
  <si>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</si>
  <si>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</si>
  <si>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</si>
  <si>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</si>
  <si>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</si>
  <si>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</si>
  <si>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</si>
  <si>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</si>
  <si>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</si>
  <si>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</si>
  <si>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</si>
  <si>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</si>
  <si>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</si>
  <si>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</si>
  <si>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</si>
  <si>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</si>
  <si>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</si>
  <si>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</si>
  <si>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</si>
  <si>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</si>
  <si>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</si>
  <si>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</si>
  <si>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</si>
  <si>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</si>
  <si>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</si>
  <si>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</si>
  <si>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</si>
  <si>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</si>
  <si>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</si>
  <si>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</si>
  <si>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</si>
  <si>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</si>
  <si>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</si>
  <si>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</si>
  <si>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</si>
  <si>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</si>
  <si>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</si>
  <si>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</si>
  <si>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</si>
  <si>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</si>
  <si>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</si>
  <si>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</si>
  <si>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</si>
  <si>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</si>
  <si>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</si>
  <si>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</si>
  <si>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</si>
  <si>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</si>
  <si>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</si>
  <si>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</si>
  <si>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</si>
  <si>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</si>
  <si>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</si>
  <si>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</si>
  <si>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</si>
  <si>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</si>
  <si>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</si>
  <si>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</si>
  <si>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</si>
  <si>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</si>
  <si>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</si>
  <si>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</si>
  <si>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</si>
  <si>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</si>
  <si>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</si>
  <si>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</si>
  <si>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</si>
  <si>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</si>
  <si>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</si>
  <si>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</si>
  <si>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</si>
  <si>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</si>
  <si>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</si>
  <si>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</si>
  <si>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</si>
  <si>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</si>
  <si>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</si>
  <si>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</si>
  <si>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</si>
  <si>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</si>
  <si>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</si>
  <si>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</si>
  <si>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</si>
  <si>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</si>
  <si>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</si>
  <si>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</si>
  <si>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</si>
  <si>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</si>
  <si>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</si>
  <si>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</si>
  <si>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</si>
  <si>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</si>
  <si>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</si>
  <si>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</si>
  <si>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</si>
  <si>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</si>
  <si>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</si>
  <si>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</si>
  <si>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</si>
  <si>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</si>
  <si>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</si>
  <si>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</si>
  <si>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</si>
  <si>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</si>
  <si>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</si>
  <si>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</si>
  <si>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</si>
  <si>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</si>
  <si>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</si>
  <si>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</si>
  <si>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</si>
  <si>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</si>
  <si>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</si>
  <si>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</si>
  <si>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</si>
  <si>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</si>
  <si>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</si>
  <si>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</si>
  <si>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</si>
  <si>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</si>
  <si>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</si>
  <si>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</si>
  <si>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</si>
  <si>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</si>
  <si>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</si>
  <si>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</si>
  <si>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</si>
  <si>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</si>
  <si>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</si>
  <si>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</si>
  <si>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</si>
  <si>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</si>
  <si>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</si>
  <si>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</si>
  <si>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</si>
  <si>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</si>
  <si>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</si>
  <si>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</si>
  <si>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</si>
  <si>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</si>
  <si>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</si>
  <si>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</si>
  <si>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</si>
  <si>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</si>
  <si>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</si>
  <si>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</si>
  <si>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</si>
  <si>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</si>
  <si>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</si>
  <si>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</si>
  <si>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</si>
  <si>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</si>
  <si>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</si>
  <si>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</si>
  <si>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</si>
  <si>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</si>
  <si>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</si>
  <si>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</si>
  <si>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</si>
  <si>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</si>
  <si>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</si>
  <si>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</si>
  <si>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</si>
  <si>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</si>
  <si>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</si>
  <si>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</si>
  <si>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</si>
  <si>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</si>
  <si>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</si>
  <si>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</si>
  <si>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</si>
  <si>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</si>
  <si>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</si>
  <si>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</si>
  <si>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</si>
  <si>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</si>
  <si>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</si>
  <si>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</si>
  <si>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</si>
  <si>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</si>
  <si>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</si>
  <si>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</si>
  <si>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</si>
  <si>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</si>
  <si>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</si>
  <si>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</si>
  <si>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</si>
  <si>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</si>
  <si>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</si>
  <si>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</si>
  <si>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</si>
  <si>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</si>
  <si>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</si>
  <si>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</si>
  <si>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</si>
  <si>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</si>
  <si>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</si>
  <si>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</si>
  <si>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</si>
  <si>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</si>
  <si>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</si>
  <si>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</si>
  <si>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</si>
  <si>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</si>
  <si>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</si>
  <si>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</si>
  <si>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</si>
  <si>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</si>
  <si>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</si>
  <si>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</si>
  <si>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</si>
  <si>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</si>
  <si>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</si>
  <si>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</si>
  <si>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</si>
  <si>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</si>
  <si>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</si>
  <si>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</si>
  <si>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</si>
  <si>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</si>
  <si>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</si>
  <si>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</si>
  <si>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</si>
  <si>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</si>
  <si>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</si>
  <si>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</si>
  <si>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</si>
  <si>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</si>
  <si>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</si>
  <si>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</si>
  <si>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</si>
  <si>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</si>
  <si>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</si>
  <si>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</si>
  <si>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</si>
  <si>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</si>
  <si>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</si>
  <si>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</si>
  <si>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</si>
  <si>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</si>
  <si>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</si>
  <si>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</si>
  <si>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</si>
  <si>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</si>
  <si>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</si>
  <si>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</si>
  <si>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</si>
  <si>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</si>
  <si>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</si>
  <si>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</si>
  <si>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</si>
  <si>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</si>
  <si>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</si>
  <si>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</si>
  <si>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</si>
  <si>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</si>
  <si>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</si>
  <si>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</si>
  <si>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</si>
  <si>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</si>
  <si>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</si>
  <si>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</si>
  <si>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</si>
  <si>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</si>
  <si>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</si>
  <si>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</si>
  <si>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</si>
  <si>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</si>
  <si>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</si>
  <si>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</si>
  <si>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</si>
  <si>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</si>
  <si>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</si>
  <si>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</si>
  <si>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</si>
  <si>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</si>
  <si>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</si>
  <si>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</si>
  <si>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</si>
  <si>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</si>
  <si>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</si>
  <si>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</si>
  <si>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</si>
  <si>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</si>
  <si>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</si>
  <si>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</si>
  <si>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</si>
  <si>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</si>
  <si>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</si>
  <si>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</si>
  <si>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</si>
  <si>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</si>
  <si>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</si>
  <si>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</si>
  <si>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</si>
  <si>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</si>
  <si>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</si>
  <si>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</si>
  <si>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</si>
  <si>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</si>
  <si>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</si>
  <si>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</si>
  <si>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</si>
  <si>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</si>
  <si>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</si>
  <si>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</si>
  <si>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</si>
  <si>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</si>
  <si>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</si>
  <si>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</si>
  <si>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</si>
  <si>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</si>
  <si>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</si>
  <si>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</si>
  <si>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</si>
  <si>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</si>
  <si>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</si>
  <si>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</si>
  <si>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</si>
  <si>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</si>
  <si>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</si>
  <si>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</si>
  <si>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</si>
  <si>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</si>
  <si>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</si>
  <si>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</si>
  <si>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</si>
  <si>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</si>
  <si>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</si>
  <si>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</si>
  <si>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</si>
  <si>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</si>
  <si>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</si>
  <si>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</si>
  <si>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</si>
  <si>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</si>
  <si>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</si>
  <si>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</si>
  <si>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</si>
  <si>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</si>
  <si>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</si>
  <si>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</si>
  <si>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</si>
  <si>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</si>
  <si>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</si>
  <si>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</si>
  <si>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</si>
  <si>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</si>
  <si>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</si>
  <si>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</si>
  <si>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</si>
  <si>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</si>
  <si>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</si>
  <si>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</si>
  <si>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</si>
  <si>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</si>
  <si>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</si>
  <si>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</si>
  <si>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</si>
  <si>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</si>
  <si>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</si>
  <si>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</si>
  <si>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</si>
  <si>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</si>
  <si>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</si>
  <si>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</si>
  <si>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</si>
  <si>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</si>
  <si>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</si>
  <si>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</si>
  <si>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</si>
  <si>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</si>
  <si>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</si>
  <si>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</si>
  <si>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</si>
  <si>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</si>
  <si>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</si>
  <si>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</si>
  <si>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</si>
  <si>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</si>
  <si>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</si>
  <si>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</si>
  <si>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</si>
  <si>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</si>
  <si>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</si>
  <si>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</si>
  <si>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</si>
  <si>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</si>
  <si>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</si>
  <si>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</si>
  <si>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</si>
  <si>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</si>
  <si>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</si>
  <si>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</si>
  <si>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</si>
  <si>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</si>
  <si>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</si>
  <si>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</si>
  <si>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</si>
  <si>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</si>
  <si>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</si>
  <si>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</si>
  <si>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</si>
  <si>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</si>
  <si>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</si>
  <si>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</si>
  <si>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</si>
  <si>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</si>
  <si>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</si>
  <si>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</si>
  <si>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</si>
  <si>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</si>
  <si>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</si>
  <si>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</si>
  <si>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</si>
  <si>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</si>
  <si>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</si>
  <si>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</si>
  <si>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</si>
  <si>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</si>
  <si>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</si>
  <si>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</si>
  <si>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</si>
  <si>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</si>
  <si>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</si>
  <si>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</si>
  <si>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</si>
  <si>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</si>
  <si>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</si>
  <si>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</si>
  <si>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</si>
  <si>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</si>
  <si>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</si>
  <si>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</si>
  <si>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</si>
  <si>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</si>
  <si>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</si>
  <si>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</si>
  <si>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</si>
  <si>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</si>
  <si>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</si>
  <si>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Наличие централизованного газоснабжения на цели приготовления  пищи</t>
  </si>
  <si>
    <t>Выберите значение для зданий административного и общеобразовательного назначения: 
- 1 смена – 8 часов в сутки; 
- 1,5 смены – 11-12 часов в сутки. 
Для других типов зданий оставьте значение по умолчанию (1 смена). 
Для типов учреждений, предполагающих круглосуточный режим (больницы, стационары), форма автоматически применяет круглосуточный режим работы.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</si>
  <si>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</si>
  <si>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Таблица П2-2. Градусо-сутки отопительного периода за 2020 г. для субъектов Российской Федерации  (°С×сутки)</t>
  </si>
  <si>
    <t>Таблица . Градусо-сутки отопительного периода за 2025 г. для субъектов Российской Федерации  (°С×сутки)</t>
  </si>
  <si>
    <t>Таблица . Градусо-сутки отопительного периода за 2024 г. для субъектов Российской Федерации  (°С×сутки)</t>
  </si>
  <si>
    <t>Таблица . Градусо-сутки отопительного периода за 2023 г. для субъектов Российской Федерации  (°С×сутки)</t>
  </si>
  <si>
    <t>Таблица . Градусо-сутки отопительного периода за 2022 г. для субъектов Российской Федерации  (°С×сутки)</t>
  </si>
  <si>
    <t>Таблица . Градусо-сутки отопительного периода за 2021 г. для субъектов Российской Федерации  (°С×сутки)</t>
  </si>
  <si>
    <t>Сбор ГСОП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</si>
</sst>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35" fillId="0" borderId="0" applyNumberFormat="0" applyFont="0" applyFill="0" applyBorder="0" applyAlignment="0" applyProtection="0">
      <alignment vertical="top"/>
    </xf>
    <xf numFmtId="0" fontId="37" fillId="0" borderId="0"/>
    <xf numFmtId="0" fontId="41" fillId="0" borderId="0" applyNumberFormat="0" applyFill="0" applyBorder="0" applyAlignment="0" applyProtection="0"/>
  </cellStyleXfs>
  <cellXfs count="583">
    <xf numFmtId="0" fontId="0" fillId="0" borderId="0" xfId="0"/>
    <xf numFmtId="0" fontId="9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quotePrefix="1" applyFont="1" applyBorder="1" applyAlignment="1">
      <alignment horizontal="center" wrapText="1"/>
    </xf>
    <xf numFmtId="0" fontId="0" fillId="0" borderId="0" xfId="0" quotePrefix="1"/>
    <xf numFmtId="0" fontId="11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165" fontId="9" fillId="0" borderId="9" xfId="1" applyNumberFormat="1" applyFont="1" applyBorder="1" applyAlignment="1">
      <alignment horizontal="center" vertical="top" wrapText="1"/>
    </xf>
    <xf numFmtId="165" fontId="9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9" fillId="4" borderId="6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6" fontId="12" fillId="2" borderId="9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65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wrapText="1"/>
    </xf>
    <xf numFmtId="0" fontId="0" fillId="4" borderId="0" xfId="0" applyFill="1"/>
    <xf numFmtId="0" fontId="9" fillId="4" borderId="7" xfId="0" applyFont="1" applyFill="1" applyBorder="1" applyAlignment="1">
      <alignment horizontal="center" vertical="top" wrapText="1"/>
    </xf>
    <xf numFmtId="165" fontId="9" fillId="4" borderId="9" xfId="1" applyNumberFormat="1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165" fontId="9" fillId="4" borderId="9" xfId="0" applyNumberFormat="1" applyFont="1" applyFill="1" applyBorder="1" applyAlignment="1">
      <alignment horizontal="center" vertical="top" wrapText="1"/>
    </xf>
    <xf numFmtId="164" fontId="9" fillId="4" borderId="9" xfId="0" applyNumberFormat="1" applyFont="1" applyFill="1" applyBorder="1" applyAlignment="1">
      <alignment horizontal="center" vertical="top" wrapText="1"/>
    </xf>
    <xf numFmtId="164" fontId="12" fillId="4" borderId="9" xfId="0" applyNumberFormat="1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vertical="top" wrapText="1"/>
    </xf>
    <xf numFmtId="164" fontId="12" fillId="4" borderId="7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9" fillId="5" borderId="9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9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5" fillId="0" borderId="0" xfId="0" applyFont="1"/>
    <xf numFmtId="0" fontId="17" fillId="3" borderId="8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5" fontId="15" fillId="4" borderId="8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13" xfId="0" quotePrefix="1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65" fontId="9" fillId="0" borderId="15" xfId="1" applyNumberFormat="1" applyFont="1" applyBorder="1" applyAlignment="1">
      <alignment horizontal="center" vertical="top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5" fillId="0" borderId="17" xfId="1" applyNumberFormat="1" applyFont="1" applyBorder="1" applyAlignment="1">
      <alignment horizontal="center" vertical="center" wrapText="1"/>
    </xf>
    <xf numFmtId="0" fontId="15" fillId="0" borderId="18" xfId="0" quotePrefix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165" fontId="15" fillId="0" borderId="9" xfId="1" applyNumberFormat="1" applyFont="1" applyBorder="1" applyAlignment="1">
      <alignment horizontal="center" vertical="center" wrapText="1"/>
    </xf>
    <xf numFmtId="165" fontId="15" fillId="0" borderId="20" xfId="1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5" fontId="15" fillId="0" borderId="26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vertical="top" wrapText="1"/>
    </xf>
    <xf numFmtId="166" fontId="14" fillId="0" borderId="29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 wrapText="1"/>
    </xf>
    <xf numFmtId="166" fontId="15" fillId="0" borderId="30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top" wrapText="1"/>
    </xf>
    <xf numFmtId="166" fontId="14" fillId="0" borderId="1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166" fontId="15" fillId="0" borderId="22" xfId="0" applyNumberFormat="1" applyFont="1" applyBorder="1" applyAlignment="1">
      <alignment horizontal="center" vertical="center" wrapText="1"/>
    </xf>
    <xf numFmtId="166" fontId="15" fillId="0" borderId="24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3" borderId="33" xfId="0" quotePrefix="1" applyFont="1" applyFill="1" applyBorder="1"/>
    <xf numFmtId="166" fontId="15" fillId="3" borderId="28" xfId="0" applyNumberFormat="1" applyFont="1" applyFill="1" applyBorder="1" applyAlignment="1">
      <alignment horizontal="center" vertical="center"/>
    </xf>
    <xf numFmtId="0" fontId="15" fillId="3" borderId="18" xfId="0" quotePrefix="1" applyFont="1" applyFill="1" applyBorder="1"/>
    <xf numFmtId="166" fontId="15" fillId="3" borderId="31" xfId="0" applyNumberFormat="1" applyFont="1" applyFill="1" applyBorder="1" applyAlignment="1">
      <alignment horizontal="center" vertical="center"/>
    </xf>
    <xf numFmtId="0" fontId="15" fillId="3" borderId="21" xfId="0" quotePrefix="1" applyFont="1" applyFill="1" applyBorder="1"/>
    <xf numFmtId="166" fontId="15" fillId="3" borderId="3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34" xfId="0" quotePrefix="1" applyFont="1" applyBorder="1" applyAlignment="1">
      <alignment horizontal="center" vertical="center" wrapText="1"/>
    </xf>
    <xf numFmtId="166" fontId="14" fillId="2" borderId="35" xfId="0" applyNumberFormat="1" applyFont="1" applyFill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166" fontId="14" fillId="2" borderId="12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165" fontId="15" fillId="0" borderId="38" xfId="0" applyNumberFormat="1" applyFont="1" applyBorder="1" applyAlignment="1">
      <alignment horizontal="center" vertical="center" wrapText="1"/>
    </xf>
    <xf numFmtId="165" fontId="15" fillId="0" borderId="3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2" borderId="19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2" fontId="15" fillId="3" borderId="28" xfId="0" applyNumberFormat="1" applyFont="1" applyFill="1" applyBorder="1" applyAlignment="1">
      <alignment horizontal="center" vertical="center"/>
    </xf>
    <xf numFmtId="2" fontId="15" fillId="3" borderId="31" xfId="0" applyNumberFormat="1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166" fontId="14" fillId="0" borderId="36" xfId="0" applyNumberFormat="1" applyFont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32" xfId="0" applyNumberFormat="1" applyFont="1" applyFill="1" applyBorder="1" applyAlignment="1">
      <alignment horizontal="center" vertical="center"/>
    </xf>
    <xf numFmtId="166" fontId="14" fillId="2" borderId="14" xfId="0" applyNumberFormat="1" applyFont="1" applyFill="1" applyBorder="1" applyAlignment="1">
      <alignment horizontal="center" vertical="center" wrapText="1"/>
    </xf>
    <xf numFmtId="166" fontId="14" fillId="2" borderId="19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6" fontId="9" fillId="2" borderId="9" xfId="0" applyNumberFormat="1" applyFont="1" applyFill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0" fontId="9" fillId="0" borderId="40" xfId="0" quotePrefix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165" fontId="9" fillId="0" borderId="12" xfId="1" applyNumberFormat="1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20" fillId="0" borderId="0" xfId="0" applyFont="1"/>
    <xf numFmtId="10" fontId="15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9" fillId="0" borderId="9" xfId="0" applyNumberFormat="1" applyFont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2" fontId="21" fillId="5" borderId="9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15" fillId="0" borderId="9" xfId="0" quotePrefix="1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quotePrefix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wrapText="1"/>
    </xf>
    <xf numFmtId="165" fontId="9" fillId="4" borderId="44" xfId="0" applyNumberFormat="1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2" fontId="21" fillId="5" borderId="20" xfId="0" applyNumberFormat="1" applyFont="1" applyFill="1" applyBorder="1" applyAlignment="1">
      <alignment horizontal="center" vertical="center"/>
    </xf>
    <xf numFmtId="2" fontId="21" fillId="0" borderId="20" xfId="0" applyNumberFormat="1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2" fontId="9" fillId="5" borderId="9" xfId="0" applyNumberFormat="1" applyFont="1" applyFill="1" applyBorder="1" applyAlignment="1">
      <alignment horizontal="center" wrapText="1"/>
    </xf>
    <xf numFmtId="165" fontId="9" fillId="0" borderId="9" xfId="1" applyNumberFormat="1" applyFont="1" applyBorder="1" applyAlignment="1">
      <alignment horizontal="center" wrapText="1"/>
    </xf>
    <xf numFmtId="165" fontId="9" fillId="4" borderId="9" xfId="1" applyNumberFormat="1" applyFont="1" applyFill="1" applyBorder="1" applyAlignment="1">
      <alignment horizontal="center" wrapText="1"/>
    </xf>
    <xf numFmtId="165" fontId="9" fillId="0" borderId="9" xfId="0" applyNumberFormat="1" applyFont="1" applyBorder="1" applyAlignment="1">
      <alignment horizontal="center" wrapText="1"/>
    </xf>
    <xf numFmtId="166" fontId="9" fillId="4" borderId="9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1" fillId="2" borderId="9" xfId="0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45" xfId="0" quotePrefix="1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1" fillId="0" borderId="9" xfId="0" applyFont="1" applyBorder="1"/>
    <xf numFmtId="0" fontId="16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2" fontId="21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top" wrapText="1"/>
    </xf>
    <xf numFmtId="2" fontId="16" fillId="0" borderId="9" xfId="0" applyNumberFormat="1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2" applyBorder="1"/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7" fillId="0" borderId="0" xfId="2" applyFont="1" applyBorder="1"/>
    <xf numFmtId="0" fontId="20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horizontal="justify" vertical="center"/>
    </xf>
    <xf numFmtId="0" fontId="33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3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26" fillId="0" borderId="0" xfId="2" applyFont="1" applyBorder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 vertical="center"/>
    </xf>
    <xf numFmtId="0" fontId="16" fillId="0" borderId="0" xfId="2" applyFont="1" applyBorder="1" applyAlignment="1">
      <alignment horizontal="left" vertical="center"/>
    </xf>
    <xf numFmtId="0" fontId="7" fillId="0" borderId="0" xfId="2" applyBorder="1" applyAlignment="1"/>
    <xf numFmtId="0" fontId="7" fillId="0" borderId="0" xfId="2" applyFill="1" applyBorder="1"/>
    <xf numFmtId="2" fontId="7" fillId="0" borderId="0" xfId="2" applyNumberFormat="1" applyBorder="1"/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center" wrapText="1"/>
    </xf>
    <xf numFmtId="165" fontId="7" fillId="0" borderId="0" xfId="1" applyNumberFormat="1" applyFont="1" applyBorder="1"/>
    <xf numFmtId="0" fontId="12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0" xfId="0" quotePrefix="1" applyFont="1" applyFill="1" applyBorder="1"/>
    <xf numFmtId="166" fontId="15" fillId="3" borderId="0" xfId="0" applyNumberFormat="1" applyFont="1" applyFill="1" applyBorder="1" applyAlignment="1">
      <alignment horizontal="center" vertical="center"/>
    </xf>
    <xf numFmtId="0" fontId="13" fillId="9" borderId="0" xfId="4" applyFont="1" applyFill="1"/>
    <xf numFmtId="0" fontId="6" fillId="9" borderId="0" xfId="4" applyFill="1"/>
    <xf numFmtId="0" fontId="6" fillId="10" borderId="0" xfId="4" applyFill="1"/>
    <xf numFmtId="0" fontId="6" fillId="0" borderId="0" xfId="4"/>
    <xf numFmtId="0" fontId="6" fillId="11" borderId="0" xfId="4" applyFill="1"/>
    <xf numFmtId="0" fontId="35" fillId="0" borderId="0" xfId="5" applyNumberFormat="1" applyFont="1" applyFill="1" applyBorder="1" applyAlignment="1" applyProtection="1">
      <alignment vertical="top"/>
    </xf>
    <xf numFmtId="0" fontId="7" fillId="6" borderId="0" xfId="2" applyFill="1" applyProtection="1">
      <protection hidden="1"/>
    </xf>
    <xf numFmtId="0" fontId="6" fillId="0" borderId="0" xfId="4" applyProtection="1">
      <protection hidden="1"/>
    </xf>
    <xf numFmtId="0" fontId="6" fillId="12" borderId="52" xfId="4" applyFont="1" applyFill="1" applyBorder="1" applyAlignment="1" applyProtection="1">
      <protection hidden="1"/>
    </xf>
    <xf numFmtId="0" fontId="6" fillId="12" borderId="46" xfId="4" applyFont="1" applyFill="1" applyBorder="1" applyAlignment="1" applyProtection="1">
      <protection hidden="1"/>
    </xf>
    <xf numFmtId="0" fontId="36" fillId="0" borderId="46" xfId="4" applyFont="1" applyBorder="1" applyAlignment="1" applyProtection="1">
      <protection hidden="1"/>
    </xf>
    <xf numFmtId="0" fontId="36" fillId="0" borderId="52" xfId="4" applyFont="1" applyBorder="1" applyAlignment="1" applyProtection="1">
      <protection hidden="1"/>
    </xf>
    <xf numFmtId="0" fontId="37" fillId="0" borderId="45" xfId="6" applyNumberFormat="1" applyFont="1" applyBorder="1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6" fillId="0" borderId="53" xfId="4" applyBorder="1" applyAlignment="1" applyProtection="1">
      <protection hidden="1"/>
    </xf>
    <xf numFmtId="0" fontId="37" fillId="12" borderId="45" xfId="6" applyNumberFormat="1" applyFont="1" applyFill="1" applyBorder="1" applyAlignment="1" applyProtection="1">
      <protection hidden="1"/>
    </xf>
    <xf numFmtId="0" fontId="37" fillId="12" borderId="9" xfId="6" applyNumberFormat="1" applyFont="1" applyFill="1" applyBorder="1" applyAlignment="1" applyProtection="1">
      <protection hidden="1"/>
    </xf>
    <xf numFmtId="0" fontId="37" fillId="0" borderId="12" xfId="6" applyFont="1" applyBorder="1" applyAlignment="1" applyProtection="1">
      <protection hidden="1"/>
    </xf>
    <xf numFmtId="0" fontId="38" fillId="0" borderId="45" xfId="6" applyFont="1" applyBorder="1" applyAlignment="1" applyProtection="1">
      <protection hidden="1"/>
    </xf>
    <xf numFmtId="0" fontId="6" fillId="0" borderId="45" xfId="4" applyFont="1" applyBorder="1" applyAlignment="1" applyProtection="1">
      <protection hidden="1"/>
    </xf>
    <xf numFmtId="0" fontId="38" fillId="0" borderId="45" xfId="6" applyFont="1" applyFill="1" applyBorder="1" applyAlignment="1" applyProtection="1">
      <protection hidden="1"/>
    </xf>
    <xf numFmtId="0" fontId="6" fillId="0" borderId="0" xfId="4" applyAlignment="1" applyProtection="1">
      <protection hidden="1"/>
    </xf>
    <xf numFmtId="0" fontId="38" fillId="0" borderId="9" xfId="6" applyNumberFormat="1" applyFont="1" applyBorder="1" applyAlignment="1" applyProtection="1">
      <protection hidden="1"/>
    </xf>
    <xf numFmtId="0" fontId="6" fillId="0" borderId="0" xfId="4" applyProtection="1">
      <protection locked="0" hidden="1"/>
    </xf>
    <xf numFmtId="0" fontId="38" fillId="0" borderId="9" xfId="6" applyNumberFormat="1" applyFont="1" applyBorder="1" applyAlignment="1"/>
    <xf numFmtId="0" fontId="38" fillId="0" borderId="12" xfId="6" applyFont="1" applyBorder="1" applyAlignment="1" applyProtection="1">
      <protection hidden="1"/>
    </xf>
    <xf numFmtId="0" fontId="37" fillId="0" borderId="47" xfId="6" applyNumberFormat="1" applyFont="1" applyBorder="1" applyAlignment="1" applyProtection="1">
      <protection hidden="1"/>
    </xf>
    <xf numFmtId="0" fontId="38" fillId="0" borderId="9" xfId="6" applyFont="1" applyBorder="1" applyAlignment="1" applyProtection="1">
      <protection hidden="1"/>
    </xf>
    <xf numFmtId="0" fontId="38" fillId="13" borderId="9" xfId="6" applyFont="1" applyFill="1" applyBorder="1" applyAlignment="1" applyProtection="1">
      <protection hidden="1"/>
    </xf>
    <xf numFmtId="0" fontId="38" fillId="0" borderId="9" xfId="6" applyFont="1" applyFill="1" applyBorder="1" applyAlignment="1" applyProtection="1">
      <protection hidden="1"/>
    </xf>
    <xf numFmtId="0" fontId="38" fillId="0" borderId="47" xfId="6" applyFont="1" applyBorder="1" applyAlignment="1" applyProtection="1">
      <protection hidden="1"/>
    </xf>
    <xf numFmtId="0" fontId="6" fillId="0" borderId="0" xfId="2" applyFont="1" applyBorder="1"/>
    <xf numFmtId="165" fontId="7" fillId="0" borderId="0" xfId="1" applyNumberFormat="1" applyFont="1" applyFill="1" applyBorder="1"/>
    <xf numFmtId="0" fontId="27" fillId="0" borderId="0" xfId="2" applyFont="1" applyBorder="1"/>
    <xf numFmtId="0" fontId="27" fillId="0" borderId="0" xfId="2" applyFont="1" applyFill="1" applyBorder="1"/>
    <xf numFmtId="165" fontId="7" fillId="3" borderId="0" xfId="1" applyNumberFormat="1" applyFont="1" applyFill="1" applyBorder="1"/>
    <xf numFmtId="0" fontId="5" fillId="12" borderId="46" xfId="4" applyNumberFormat="1" applyFont="1" applyFill="1" applyBorder="1" applyAlignment="1"/>
    <xf numFmtId="0" fontId="5" fillId="0" borderId="0" xfId="4" applyFont="1" applyProtection="1">
      <protection hidden="1"/>
    </xf>
    <xf numFmtId="0" fontId="5" fillId="0" borderId="0" xfId="2" applyFont="1" applyBorder="1"/>
    <xf numFmtId="0" fontId="40" fillId="0" borderId="9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0" fontId="40" fillId="0" borderId="9" xfId="0" applyFont="1" applyFill="1" applyBorder="1" applyAlignment="1">
      <alignment vertical="center"/>
    </xf>
    <xf numFmtId="0" fontId="26" fillId="6" borderId="0" xfId="2" applyFont="1" applyFill="1" applyAlignment="1" applyProtection="1">
      <alignment vertical="center" wrapText="1"/>
      <protection hidden="1"/>
    </xf>
    <xf numFmtId="0" fontId="4" fillId="0" borderId="0" xfId="4" applyFont="1" applyProtection="1">
      <protection hidden="1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3" fillId="0" borderId="0" xfId="2" applyFont="1" applyBorder="1"/>
    <xf numFmtId="0" fontId="29" fillId="0" borderId="9" xfId="0" applyFont="1" applyBorder="1" applyAlignment="1">
      <alignment vertical="center"/>
    </xf>
    <xf numFmtId="0" fontId="3" fillId="0" borderId="0" xfId="4" applyFont="1" applyProtection="1">
      <protection hidden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vertical="center"/>
    </xf>
    <xf numFmtId="166" fontId="14" fillId="13" borderId="15" xfId="0" applyNumberFormat="1" applyFont="1" applyFill="1" applyBorder="1" applyAlignment="1">
      <alignment horizontal="center" vertical="center" wrapText="1"/>
    </xf>
    <xf numFmtId="167" fontId="40" fillId="0" borderId="9" xfId="0" applyNumberFormat="1" applyFont="1" applyBorder="1" applyAlignment="1">
      <alignment horizontal="center" vertical="center"/>
    </xf>
    <xf numFmtId="0" fontId="2" fillId="0" borderId="0" xfId="4" applyFont="1" applyProtection="1">
      <protection hidden="1"/>
    </xf>
    <xf numFmtId="169" fontId="0" fillId="0" borderId="0" xfId="0" applyNumberFormat="1"/>
    <xf numFmtId="0" fontId="43" fillId="16" borderId="0" xfId="2" applyFont="1" applyFill="1" applyProtection="1">
      <protection hidden="1"/>
    </xf>
    <xf numFmtId="0" fontId="43" fillId="9" borderId="0" xfId="2" applyFont="1" applyFill="1" applyProtection="1">
      <protection hidden="1"/>
    </xf>
    <xf numFmtId="0" fontId="43" fillId="0" borderId="0" xfId="2" applyFont="1" applyProtection="1">
      <protection hidden="1"/>
    </xf>
    <xf numFmtId="0" fontId="43" fillId="6" borderId="0" xfId="2" applyFont="1" applyFill="1" applyProtection="1">
      <protection hidden="1"/>
    </xf>
    <xf numFmtId="0" fontId="43" fillId="0" borderId="0" xfId="0" applyFont="1" applyProtection="1">
      <protection hidden="1"/>
    </xf>
    <xf numFmtId="0" fontId="43" fillId="6" borderId="0" xfId="2" applyFont="1" applyFill="1" applyAlignment="1" applyProtection="1">
      <alignment horizontal="right"/>
      <protection hidden="1"/>
    </xf>
    <xf numFmtId="0" fontId="43" fillId="6" borderId="0" xfId="2" applyFont="1" applyFill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5" fillId="6" borderId="9" xfId="2" applyFont="1" applyFill="1" applyBorder="1" applyAlignment="1" applyProtection="1">
      <alignment wrapText="1"/>
      <protection hidden="1"/>
    </xf>
    <xf numFmtId="0" fontId="45" fillId="7" borderId="9" xfId="0" applyFont="1" applyFill="1" applyBorder="1" applyAlignment="1" applyProtection="1">
      <alignment horizontal="right" vertical="center" wrapText="1"/>
      <protection hidden="1"/>
    </xf>
    <xf numFmtId="0" fontId="46" fillId="7" borderId="9" xfId="2" applyFont="1" applyFill="1" applyBorder="1" applyAlignment="1" applyProtection="1">
      <alignment horizontal="right" vertical="center" wrapText="1"/>
      <protection hidden="1"/>
    </xf>
    <xf numFmtId="0" fontId="44" fillId="16" borderId="0" xfId="2" applyFont="1" applyFill="1" applyProtection="1">
      <protection hidden="1"/>
    </xf>
    <xf numFmtId="0" fontId="43" fillId="6" borderId="0" xfId="2" applyFont="1" applyFill="1" applyAlignment="1" applyProtection="1">
      <alignment horizontal="center"/>
      <protection hidden="1"/>
    </xf>
    <xf numFmtId="49" fontId="43" fillId="6" borderId="0" xfId="2" applyNumberFormat="1" applyFont="1" applyFill="1" applyProtection="1">
      <protection hidden="1"/>
    </xf>
    <xf numFmtId="0" fontId="43" fillId="8" borderId="9" xfId="2" applyFont="1" applyFill="1" applyBorder="1" applyAlignment="1" applyProtection="1">
      <alignment horizontal="center" vertical="center" wrapText="1"/>
      <protection hidden="1"/>
    </xf>
    <xf numFmtId="0" fontId="43" fillId="8" borderId="9" xfId="2" applyFont="1" applyFill="1" applyBorder="1" applyAlignment="1" applyProtection="1">
      <alignment horizontal="center" vertical="center"/>
      <protection hidden="1"/>
    </xf>
    <xf numFmtId="49" fontId="45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5" fillId="8" borderId="9" xfId="2" applyFont="1" applyFill="1" applyBorder="1" applyAlignment="1" applyProtection="1">
      <alignment horizontal="center" vertical="center" wrapText="1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5" fillId="0" borderId="9" xfId="2" applyFont="1" applyFill="1" applyBorder="1" applyAlignment="1" applyProtection="1">
      <alignment horizontal="left" vertical="center" wrapText="1"/>
      <protection hidden="1"/>
    </xf>
    <xf numFmtId="0" fontId="43" fillId="0" borderId="9" xfId="2" applyFont="1" applyFill="1" applyBorder="1" applyAlignment="1" applyProtection="1">
      <alignment horizontal="center" vertical="center" wrapText="1"/>
      <protection locked="0"/>
    </xf>
    <xf numFmtId="49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6" borderId="9" xfId="2" applyFont="1" applyFill="1" applyBorder="1" applyAlignment="1" applyProtection="1">
      <alignment horizontal="left" vertical="center" wrapText="1"/>
      <protection hidden="1"/>
    </xf>
    <xf numFmtId="0" fontId="43" fillId="6" borderId="0" xfId="2" applyFont="1" applyFill="1" applyAlignment="1" applyProtection="1">
      <alignment horizontal="left"/>
      <protection hidden="1"/>
    </xf>
    <xf numFmtId="0" fontId="43" fillId="0" borderId="9" xfId="2" applyFont="1" applyFill="1" applyBorder="1" applyAlignment="1" applyProtection="1">
      <alignment horizontal="center" vertical="center"/>
      <protection locked="0"/>
    </xf>
    <xf numFmtId="0" fontId="43" fillId="7" borderId="9" xfId="2" applyFont="1" applyFill="1" applyBorder="1" applyAlignment="1" applyProtection="1">
      <alignment horizontal="center" vertical="center"/>
      <protection hidden="1"/>
    </xf>
    <xf numFmtId="0" fontId="45" fillId="0" borderId="9" xfId="0" applyFont="1" applyFill="1" applyBorder="1" applyAlignment="1" applyProtection="1">
      <alignment horizontal="center" vertical="center"/>
      <protection locked="0"/>
    </xf>
    <xf numFmtId="0" fontId="50" fillId="7" borderId="9" xfId="2" applyFont="1" applyFill="1" applyBorder="1" applyAlignment="1" applyProtection="1">
      <alignment horizontal="center" vertical="center"/>
      <protection hidden="1"/>
    </xf>
    <xf numFmtId="0" fontId="51" fillId="6" borderId="9" xfId="2" applyFont="1" applyFill="1" applyBorder="1" applyAlignment="1" applyProtection="1">
      <alignment horizontal="left" vertical="center" wrapText="1"/>
      <protection hidden="1"/>
    </xf>
    <xf numFmtId="0" fontId="43" fillId="0" borderId="0" xfId="0" applyFont="1"/>
    <xf numFmtId="0" fontId="45" fillId="8" borderId="9" xfId="0" applyFont="1" applyFill="1" applyBorder="1" applyAlignment="1">
      <alignment horizontal="right" vertical="center" wrapText="1"/>
    </xf>
    <xf numFmtId="0" fontId="43" fillId="0" borderId="9" xfId="0" applyFont="1" applyBorder="1" applyAlignment="1" applyProtection="1">
      <alignment horizontal="center"/>
      <protection locked="0"/>
    </xf>
    <xf numFmtId="9" fontId="43" fillId="0" borderId="9" xfId="1" applyFont="1" applyBorder="1" applyAlignment="1" applyProtection="1">
      <alignment horizontal="center"/>
      <protection locked="0"/>
    </xf>
    <xf numFmtId="0" fontId="50" fillId="6" borderId="0" xfId="2" applyFont="1" applyFill="1" applyProtection="1">
      <protection hidden="1"/>
    </xf>
    <xf numFmtId="0" fontId="47" fillId="13" borderId="47" xfId="2" applyFont="1" applyFill="1" applyBorder="1" applyProtection="1">
      <protection hidden="1"/>
    </xf>
    <xf numFmtId="0" fontId="43" fillId="13" borderId="48" xfId="2" applyFont="1" applyFill="1" applyBorder="1" applyProtection="1">
      <protection hidden="1"/>
    </xf>
    <xf numFmtId="0" fontId="52" fillId="13" borderId="50" xfId="7" applyFont="1" applyFill="1" applyBorder="1" applyAlignment="1" applyProtection="1">
      <alignment vertical="center"/>
      <protection hidden="1"/>
    </xf>
    <xf numFmtId="0" fontId="43" fillId="13" borderId="51" xfId="2" applyFont="1" applyFill="1" applyBorder="1" applyProtection="1">
      <protection hidden="1"/>
    </xf>
    <xf numFmtId="0" fontId="52" fillId="13" borderId="52" xfId="7" applyFont="1" applyFill="1" applyBorder="1" applyAlignment="1" applyProtection="1">
      <alignment vertical="center"/>
      <protection hidden="1"/>
    </xf>
    <xf numFmtId="0" fontId="43" fillId="13" borderId="46" xfId="2" applyFont="1" applyFill="1" applyBorder="1" applyProtection="1">
      <protection hidden="1"/>
    </xf>
    <xf numFmtId="0" fontId="43" fillId="8" borderId="9" xfId="0" applyFont="1" applyFill="1" applyBorder="1" applyAlignment="1">
      <alignment horizontal="right" vertical="center" wrapText="1"/>
    </xf>
    <xf numFmtId="0" fontId="43" fillId="8" borderId="9" xfId="0" applyFont="1" applyFill="1" applyBorder="1" applyAlignment="1">
      <alignment horizontal="center" vertical="center" wrapText="1"/>
    </xf>
    <xf numFmtId="49" fontId="43" fillId="0" borderId="0" xfId="2" applyNumberFormat="1" applyFont="1" applyProtection="1">
      <protection hidden="1"/>
    </xf>
    <xf numFmtId="0" fontId="43" fillId="6" borderId="53" xfId="2" applyFont="1" applyFill="1" applyBorder="1" applyAlignment="1" applyProtection="1">
      <protection hidden="1"/>
    </xf>
    <xf numFmtId="0" fontId="43" fillId="6" borderId="0" xfId="2" applyFont="1" applyFill="1" applyBorder="1" applyAlignment="1" applyProtection="1">
      <protection hidden="1"/>
    </xf>
    <xf numFmtId="0" fontId="45" fillId="8" borderId="9" xfId="2" applyFont="1" applyFill="1" applyBorder="1" applyAlignment="1" applyProtection="1">
      <alignment horizontal="center" vertical="center" wrapText="1"/>
      <protection hidden="1"/>
    </xf>
    <xf numFmtId="49" fontId="45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/>
      <protection hidden="1"/>
    </xf>
    <xf numFmtId="0" fontId="45" fillId="0" borderId="9" xfId="2" applyFont="1" applyFill="1" applyBorder="1" applyAlignment="1" applyProtection="1">
      <alignment horizontal="center" vertical="center"/>
      <protection locked="0"/>
    </xf>
    <xf numFmtId="49" fontId="45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center" vertical="center"/>
      <protection hidden="1"/>
    </xf>
    <xf numFmtId="49" fontId="45" fillId="6" borderId="0" xfId="2" applyNumberFormat="1" applyFont="1" applyFill="1" applyProtection="1">
      <protection hidden="1"/>
    </xf>
    <xf numFmtId="0" fontId="45" fillId="6" borderId="0" xfId="2" applyFont="1" applyFill="1" applyProtection="1">
      <protection hidden="1"/>
    </xf>
    <xf numFmtId="0" fontId="43" fillId="6" borderId="0" xfId="2" applyFont="1" applyFill="1" applyBorder="1" applyProtection="1">
      <protection hidden="1"/>
    </xf>
    <xf numFmtId="0" fontId="43" fillId="0" borderId="0" xfId="0" applyFont="1" applyAlignment="1">
      <alignment horizontal="left" vertical="center"/>
    </xf>
    <xf numFmtId="49" fontId="43" fillId="0" borderId="0" xfId="0" applyNumberFormat="1" applyFont="1"/>
    <xf numFmtId="0" fontId="43" fillId="6" borderId="9" xfId="2" applyFont="1" applyFill="1" applyBorder="1" applyAlignment="1" applyProtection="1">
      <alignment horizontal="center" vertical="center"/>
      <protection hidden="1"/>
    </xf>
    <xf numFmtId="16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53" fillId="6" borderId="0" xfId="2" applyFont="1" applyFill="1" applyProtection="1">
      <protection hidden="1"/>
    </xf>
    <xf numFmtId="0" fontId="43" fillId="0" borderId="9" xfId="0" applyFont="1" applyBorder="1" applyAlignment="1" applyProtection="1">
      <alignment vertical="center"/>
      <protection locked="0"/>
    </xf>
    <xf numFmtId="0" fontId="43" fillId="6" borderId="0" xfId="2" applyFont="1" applyFill="1" applyAlignment="1" applyProtection="1">
      <alignment vertical="center"/>
      <protection hidden="1"/>
    </xf>
    <xf numFmtId="0" fontId="43" fillId="0" borderId="9" xfId="0" applyFont="1" applyBorder="1" applyAlignment="1">
      <alignment horizontal="right" wrapText="1"/>
    </xf>
    <xf numFmtId="0" fontId="43" fillId="7" borderId="9" xfId="0" applyFont="1" applyFill="1" applyBorder="1" applyAlignment="1" applyProtection="1">
      <alignment horizontal="center" vertical="center"/>
      <protection hidden="1"/>
    </xf>
    <xf numFmtId="0" fontId="46" fillId="8" borderId="9" xfId="2" applyFont="1" applyFill="1" applyBorder="1" applyAlignment="1" applyProtection="1">
      <alignment horizontal="right" vertical="center" wrapText="1"/>
      <protection hidden="1"/>
    </xf>
    <xf numFmtId="0" fontId="45" fillId="8" borderId="0" xfId="2" applyFont="1" applyFill="1" applyBorder="1" applyAlignment="1" applyProtection="1">
      <alignment horizontal="right" vertical="center" wrapText="1"/>
      <protection hidden="1"/>
    </xf>
    <xf numFmtId="2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Border="1" applyAlignment="1" applyProtection="1">
      <alignment horizontal="left" vertical="center" wrapText="1"/>
      <protection hidden="1"/>
    </xf>
    <xf numFmtId="0" fontId="43" fillId="6" borderId="0" xfId="2" applyFont="1" applyFill="1" applyBorder="1" applyAlignment="1" applyProtection="1">
      <alignment horizontal="center" vertical="center"/>
      <protection hidden="1"/>
    </xf>
    <xf numFmtId="0" fontId="51" fillId="6" borderId="0" xfId="2" applyFont="1" applyFill="1" applyBorder="1" applyAlignment="1" applyProtection="1">
      <alignment horizontal="center" vertical="center" wrapText="1"/>
      <protection hidden="1"/>
    </xf>
    <xf numFmtId="0" fontId="45" fillId="0" borderId="9" xfId="0" applyFont="1" applyFill="1" applyBorder="1" applyAlignment="1">
      <alignment vertical="center" wrapText="1"/>
    </xf>
    <xf numFmtId="0" fontId="43" fillId="7" borderId="9" xfId="2" applyFont="1" applyFill="1" applyBorder="1" applyAlignment="1" applyProtection="1">
      <alignment horizontal="right" vertical="center" wrapText="1"/>
      <protection hidden="1"/>
    </xf>
    <xf numFmtId="0" fontId="54" fillId="0" borderId="9" xfId="0" applyFont="1" applyBorder="1" applyAlignment="1">
      <alignment horizontal="center" vertical="center"/>
    </xf>
    <xf numFmtId="0" fontId="55" fillId="0" borderId="9" xfId="0" applyFont="1" applyBorder="1" applyAlignment="1" applyProtection="1">
      <alignment horizontal="center" vertical="center"/>
      <protection locked="0"/>
    </xf>
    <xf numFmtId="166" fontId="43" fillId="0" borderId="0" xfId="4" applyNumberFormat="1" applyFont="1" applyProtection="1">
      <protection hidden="1"/>
    </xf>
    <xf numFmtId="0" fontId="43" fillId="0" borderId="0" xfId="4" applyFont="1" applyProtection="1">
      <protection hidden="1"/>
    </xf>
    <xf numFmtId="166" fontId="55" fillId="0" borderId="9" xfId="0" applyNumberFormat="1" applyFont="1" applyBorder="1" applyAlignment="1" applyProtection="1">
      <alignment horizontal="center" vertical="center"/>
      <protection hidden="1"/>
    </xf>
    <xf numFmtId="0" fontId="54" fillId="8" borderId="9" xfId="0" applyFont="1" applyFill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0" fontId="45" fillId="6" borderId="0" xfId="2" applyFont="1" applyFill="1" applyAlignment="1" applyProtection="1">
      <alignment vertical="center" wrapText="1"/>
      <protection hidden="1"/>
    </xf>
    <xf numFmtId="0" fontId="54" fillId="14" borderId="9" xfId="0" applyFont="1" applyFill="1" applyBorder="1" applyAlignment="1">
      <alignment horizontal="center" vertical="center"/>
    </xf>
    <xf numFmtId="0" fontId="45" fillId="15" borderId="9" xfId="2" applyFont="1" applyFill="1" applyBorder="1" applyAlignment="1" applyProtection="1">
      <alignment horizontal="left" vertical="center" wrapText="1"/>
      <protection hidden="1"/>
    </xf>
    <xf numFmtId="0" fontId="43" fillId="0" borderId="9" xfId="0" applyFont="1" applyBorder="1" applyAlignment="1" applyProtection="1">
      <alignment horizontal="center" vertical="center"/>
      <protection locked="0"/>
    </xf>
    <xf numFmtId="0" fontId="43" fillId="6" borderId="54" xfId="2" applyFont="1" applyFill="1" applyBorder="1" applyProtection="1">
      <protection hidden="1"/>
    </xf>
    <xf numFmtId="0" fontId="43" fillId="6" borderId="12" xfId="2" applyFont="1" applyFill="1" applyBorder="1" applyProtection="1">
      <protection hidden="1"/>
    </xf>
    <xf numFmtId="166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5" fillId="7" borderId="9" xfId="3" applyFont="1" applyFill="1" applyBorder="1" applyAlignment="1" applyProtection="1">
      <alignment horizontal="center" vertical="center" wrapText="1"/>
      <protection hidden="1"/>
    </xf>
    <xf numFmtId="0" fontId="43" fillId="13" borderId="0" xfId="0" applyFont="1" applyFill="1" applyBorder="1" applyProtection="1">
      <protection hidden="1"/>
    </xf>
    <xf numFmtId="2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5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8" fillId="18" borderId="9" xfId="2" applyFont="1" applyFill="1" applyBorder="1" applyAlignment="1" applyProtection="1">
      <alignment horizontal="center" vertical="center" wrapText="1"/>
      <protection hidden="1"/>
    </xf>
    <xf numFmtId="2" fontId="45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5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19" borderId="0" xfId="2" applyFont="1" applyFill="1" applyProtection="1"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3" fillId="19" borderId="0" xfId="2" applyFont="1" applyFill="1" applyProtection="1">
      <protection hidden="1"/>
    </xf>
    <xf numFmtId="0" fontId="44" fillId="19" borderId="0" xfId="2" applyFont="1" applyFill="1" applyAlignment="1" applyProtection="1">
      <alignment vertical="center"/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8" fillId="19" borderId="0" xfId="7" applyFont="1" applyFill="1" applyAlignment="1" applyProtection="1">
      <alignment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3" fillId="16" borderId="0" xfId="2" applyFont="1" applyFill="1" applyAlignment="1" applyProtection="1">
      <alignment vertical="center"/>
      <protection hidden="1"/>
    </xf>
    <xf numFmtId="0" fontId="43" fillId="9" borderId="0" xfId="2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vertical="center"/>
      <protection hidden="1"/>
    </xf>
    <xf numFmtId="0" fontId="43" fillId="6" borderId="0" xfId="2" applyFont="1" applyFill="1" applyAlignment="1" applyProtection="1">
      <alignment horizontal="center" vertical="center"/>
      <protection hidden="1"/>
    </xf>
    <xf numFmtId="49" fontId="43" fillId="6" borderId="0" xfId="2" applyNumberFormat="1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horizontal="center" vertical="center"/>
      <protection hidden="1"/>
    </xf>
    <xf numFmtId="49" fontId="44" fillId="19" borderId="0" xfId="2" applyNumberFormat="1" applyFont="1" applyFill="1" applyAlignment="1" applyProtection="1">
      <alignment vertical="center"/>
      <protection hidden="1"/>
    </xf>
    <xf numFmtId="0" fontId="43" fillId="0" borderId="0" xfId="2" applyFont="1" applyAlignment="1" applyProtection="1">
      <alignment horizontal="center"/>
      <protection hidden="1"/>
    </xf>
    <xf numFmtId="49" fontId="43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3" fillId="7" borderId="9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57" fillId="8" borderId="9" xfId="0" applyFont="1" applyFill="1" applyBorder="1" applyAlignment="1">
      <alignment horizontal="right" vertical="center" wrapText="1"/>
    </xf>
    <xf numFmtId="0" fontId="57" fillId="8" borderId="9" xfId="0" applyFont="1" applyFill="1" applyBorder="1" applyAlignment="1">
      <alignment horizontal="right" vertical="center"/>
    </xf>
    <xf numFmtId="0" fontId="43" fillId="0" borderId="9" xfId="0" applyFont="1" applyBorder="1" applyAlignment="1">
      <alignment horizontal="center" vertical="center"/>
    </xf>
    <xf numFmtId="0" fontId="43" fillId="8" borderId="9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vertical="center"/>
    </xf>
    <xf numFmtId="0" fontId="59" fillId="0" borderId="9" xfId="2" applyFont="1" applyFill="1" applyBorder="1" applyAlignment="1" applyProtection="1">
      <alignment horizontal="left" vertical="center" wrapText="1"/>
      <protection hidden="1"/>
    </xf>
    <xf numFmtId="0" fontId="45" fillId="6" borderId="9" xfId="2" applyFont="1" applyFill="1" applyBorder="1" applyAlignment="1" applyProtection="1">
      <alignment horizontal="left" vertical="center" wrapText="1"/>
      <protection hidden="1"/>
    </xf>
    <xf numFmtId="1" fontId="43" fillId="7" borderId="9" xfId="2" applyNumberFormat="1" applyFont="1" applyFill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3" fontId="35" fillId="0" borderId="0" xfId="5" applyNumberFormat="1" applyFont="1" applyFill="1" applyBorder="1" applyAlignment="1" applyProtection="1">
      <alignment vertical="top"/>
    </xf>
    <xf numFmtId="0" fontId="29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1" fillId="0" borderId="0" xfId="4" applyFont="1" applyProtection="1">
      <protection hidden="1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3" fontId="28" fillId="0" borderId="0" xfId="0" applyNumberFormat="1" applyFont="1" applyBorder="1" applyAlignment="1">
      <alignment horizontal="center" vertical="center" wrapText="1"/>
    </xf>
    <xf numFmtId="0" fontId="43" fillId="13" borderId="0" xfId="2" applyFont="1" applyFill="1" applyAlignment="1" applyProtection="1">
      <alignment horizont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6" borderId="53" xfId="2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top" wrapText="1"/>
      <protection hidden="1"/>
    </xf>
    <xf numFmtId="168" fontId="43" fillId="13" borderId="53" xfId="2" applyNumberFormat="1" applyFont="1" applyFill="1" applyBorder="1" applyAlignment="1" applyProtection="1">
      <alignment horizontal="center"/>
      <protection locked="0" hidden="1"/>
    </xf>
    <xf numFmtId="49" fontId="43" fillId="13" borderId="54" xfId="2" applyNumberFormat="1" applyFont="1" applyFill="1" applyBorder="1" applyAlignment="1" applyProtection="1">
      <alignment horizontal="center"/>
      <protection locked="0" hidden="1"/>
    </xf>
    <xf numFmtId="1" fontId="43" fillId="13" borderId="54" xfId="2" applyNumberFormat="1" applyFont="1" applyFill="1" applyBorder="1" applyAlignment="1" applyProtection="1">
      <alignment horizontal="center"/>
      <protection locked="0" hidden="1"/>
    </xf>
    <xf numFmtId="49" fontId="43" fillId="13" borderId="53" xfId="2" applyNumberFormat="1" applyFont="1" applyFill="1" applyBorder="1" applyAlignment="1" applyProtection="1">
      <alignment horizontal="center"/>
      <protection locked="0" hidden="1"/>
    </xf>
    <xf numFmtId="0" fontId="49" fillId="6" borderId="9" xfId="2" applyFont="1" applyFill="1" applyBorder="1" applyAlignment="1" applyProtection="1">
      <alignment horizontal="left" vertical="center" wrapText="1"/>
      <protection hidden="1"/>
    </xf>
    <xf numFmtId="0" fontId="43" fillId="8" borderId="9" xfId="2" applyFont="1" applyFill="1" applyBorder="1" applyAlignment="1" applyProtection="1">
      <alignment horizontal="center" vertical="center" wrapText="1"/>
      <protection hidden="1"/>
    </xf>
    <xf numFmtId="0" fontId="49" fillId="6" borderId="9" xfId="2" applyFont="1" applyFill="1" applyBorder="1" applyAlignment="1" applyProtection="1">
      <alignment horizontal="center" vertical="center" wrapText="1"/>
      <protection hidden="1"/>
    </xf>
    <xf numFmtId="0" fontId="45" fillId="6" borderId="47" xfId="2" applyFont="1" applyFill="1" applyBorder="1" applyAlignment="1" applyProtection="1">
      <alignment horizontal="left" vertical="center" wrapText="1"/>
      <protection hidden="1"/>
    </xf>
    <xf numFmtId="0" fontId="45" fillId="6" borderId="49" xfId="2" applyFont="1" applyFill="1" applyBorder="1" applyAlignment="1" applyProtection="1">
      <alignment horizontal="left" vertical="center" wrapText="1"/>
      <protection hidden="1"/>
    </xf>
    <xf numFmtId="0" fontId="45" fillId="6" borderId="48" xfId="2" applyFont="1" applyFill="1" applyBorder="1" applyAlignment="1" applyProtection="1">
      <alignment horizontal="left" vertical="center" wrapText="1"/>
      <protection hidden="1"/>
    </xf>
    <xf numFmtId="0" fontId="45" fillId="6" borderId="52" xfId="2" applyFont="1" applyFill="1" applyBorder="1" applyAlignment="1" applyProtection="1">
      <alignment horizontal="left" vertical="center" wrapText="1"/>
      <protection hidden="1"/>
    </xf>
    <xf numFmtId="0" fontId="45" fillId="6" borderId="53" xfId="2" applyFont="1" applyFill="1" applyBorder="1" applyAlignment="1" applyProtection="1">
      <alignment horizontal="left" vertical="center" wrapText="1"/>
      <protection hidden="1"/>
    </xf>
    <xf numFmtId="0" fontId="45" fillId="6" borderId="46" xfId="2" applyFont="1" applyFill="1" applyBorder="1" applyAlignment="1" applyProtection="1">
      <alignment horizontal="left" vertical="center" wrapText="1"/>
      <protection hidden="1"/>
    </xf>
    <xf numFmtId="0" fontId="45" fillId="6" borderId="9" xfId="2" applyFont="1" applyFill="1" applyBorder="1" applyAlignment="1" applyProtection="1">
      <alignment horizontal="left" vertical="center" wrapText="1"/>
      <protection hidden="1"/>
    </xf>
    <xf numFmtId="0" fontId="43" fillId="8" borderId="9" xfId="0" applyFont="1" applyFill="1" applyBorder="1" applyAlignment="1">
      <alignment horizontal="center"/>
    </xf>
    <xf numFmtId="0" fontId="45" fillId="6" borderId="9" xfId="2" applyFont="1" applyFill="1" applyBorder="1" applyAlignment="1" applyProtection="1">
      <alignment vertical="center" wrapText="1"/>
      <protection hidden="1"/>
    </xf>
    <xf numFmtId="0" fontId="45" fillId="6" borderId="47" xfId="2" applyFont="1" applyFill="1" applyBorder="1" applyAlignment="1" applyProtection="1">
      <alignment horizontal="left" wrapText="1"/>
      <protection hidden="1"/>
    </xf>
    <xf numFmtId="0" fontId="45" fillId="6" borderId="49" xfId="2" applyFont="1" applyFill="1" applyBorder="1" applyAlignment="1" applyProtection="1">
      <alignment horizontal="left" wrapText="1"/>
      <protection hidden="1"/>
    </xf>
    <xf numFmtId="0" fontId="45" fillId="6" borderId="50" xfId="2" applyFont="1" applyFill="1" applyBorder="1" applyAlignment="1" applyProtection="1">
      <alignment horizontal="left" wrapText="1"/>
      <protection hidden="1"/>
    </xf>
    <xf numFmtId="0" fontId="45" fillId="6" borderId="0" xfId="2" applyFont="1" applyFill="1" applyAlignment="1" applyProtection="1">
      <alignment horizontal="left" wrapText="1"/>
      <protection hidden="1"/>
    </xf>
    <xf numFmtId="0" fontId="45" fillId="6" borderId="9" xfId="2" applyFont="1" applyFill="1" applyBorder="1" applyAlignment="1" applyProtection="1">
      <alignment horizontal="left" vertical="top" wrapText="1"/>
      <protection hidden="1"/>
    </xf>
    <xf numFmtId="16" fontId="43" fillId="6" borderId="9" xfId="2" applyNumberFormat="1" applyFont="1" applyFill="1" applyBorder="1" applyAlignment="1" applyProtection="1">
      <alignment horizontal="center" vertical="center"/>
      <protection hidden="1"/>
    </xf>
    <xf numFmtId="0" fontId="45" fillId="0" borderId="47" xfId="4" applyFont="1" applyBorder="1" applyAlignment="1" applyProtection="1">
      <alignment horizontal="center" vertical="center" wrapText="1"/>
      <protection hidden="1"/>
    </xf>
    <xf numFmtId="0" fontId="45" fillId="0" borderId="49" xfId="4" applyFont="1" applyBorder="1" applyAlignment="1" applyProtection="1">
      <alignment horizontal="center" vertical="center" wrapText="1"/>
      <protection hidden="1"/>
    </xf>
    <xf numFmtId="0" fontId="45" fillId="0" borderId="48" xfId="4" applyFont="1" applyBorder="1" applyAlignment="1" applyProtection="1">
      <alignment horizontal="center" vertical="center" wrapText="1"/>
      <protection hidden="1"/>
    </xf>
    <xf numFmtId="0" fontId="45" fillId="0" borderId="50" xfId="4" applyFont="1" applyBorder="1" applyAlignment="1" applyProtection="1">
      <alignment horizontal="center" vertical="center" wrapText="1"/>
      <protection hidden="1"/>
    </xf>
    <xf numFmtId="0" fontId="45" fillId="0" borderId="0" xfId="4" applyFont="1" applyBorder="1" applyAlignment="1" applyProtection="1">
      <alignment horizontal="center" vertical="center" wrapText="1"/>
      <protection hidden="1"/>
    </xf>
    <xf numFmtId="0" fontId="45" fillId="0" borderId="51" xfId="4" applyFont="1" applyBorder="1" applyAlignment="1" applyProtection="1">
      <alignment horizontal="center" vertical="center" wrapText="1"/>
      <protection hidden="1"/>
    </xf>
    <xf numFmtId="0" fontId="45" fillId="0" borderId="52" xfId="4" applyFont="1" applyBorder="1" applyAlignment="1" applyProtection="1">
      <alignment horizontal="center" vertical="center" wrapText="1"/>
      <protection hidden="1"/>
    </xf>
    <xf numFmtId="0" fontId="45" fillId="0" borderId="53" xfId="4" applyFont="1" applyBorder="1" applyAlignment="1" applyProtection="1">
      <alignment horizontal="center" vertical="center" wrapText="1"/>
      <protection hidden="1"/>
    </xf>
    <xf numFmtId="0" fontId="45" fillId="0" borderId="46" xfId="4" applyFont="1" applyBorder="1" applyAlignment="1" applyProtection="1">
      <alignment horizontal="center" vertical="center" wrapText="1"/>
      <protection hidden="1"/>
    </xf>
    <xf numFmtId="0" fontId="45" fillId="6" borderId="47" xfId="2" applyFont="1" applyFill="1" applyBorder="1" applyAlignment="1" applyProtection="1">
      <alignment horizontal="left" vertical="top" wrapText="1"/>
      <protection hidden="1"/>
    </xf>
    <xf numFmtId="0" fontId="45" fillId="6" borderId="49" xfId="2" applyFont="1" applyFill="1" applyBorder="1" applyAlignment="1" applyProtection="1">
      <alignment horizontal="left" vertical="top" wrapText="1"/>
      <protection hidden="1"/>
    </xf>
    <xf numFmtId="0" fontId="45" fillId="6" borderId="48" xfId="2" applyFont="1" applyFill="1" applyBorder="1" applyAlignment="1" applyProtection="1">
      <alignment horizontal="left" vertical="top" wrapText="1"/>
      <protection hidden="1"/>
    </xf>
    <xf numFmtId="0" fontId="45" fillId="6" borderId="52" xfId="2" applyFont="1" applyFill="1" applyBorder="1" applyAlignment="1" applyProtection="1">
      <alignment horizontal="left" vertical="top" wrapText="1"/>
      <protection hidden="1"/>
    </xf>
    <xf numFmtId="0" fontId="45" fillId="6" borderId="53" xfId="2" applyFont="1" applyFill="1" applyBorder="1" applyAlignment="1" applyProtection="1">
      <alignment horizontal="left" vertical="top" wrapText="1"/>
      <protection hidden="1"/>
    </xf>
    <xf numFmtId="0" fontId="45" fillId="6" borderId="46" xfId="2" applyFont="1" applyFill="1" applyBorder="1" applyAlignment="1" applyProtection="1">
      <alignment horizontal="left" vertical="top" wrapText="1"/>
      <protection hidden="1"/>
    </xf>
    <xf numFmtId="16" fontId="43" fillId="6" borderId="41" xfId="2" applyNumberFormat="1" applyFont="1" applyFill="1" applyBorder="1" applyAlignment="1" applyProtection="1">
      <alignment horizontal="center" vertical="center"/>
      <protection hidden="1"/>
    </xf>
    <xf numFmtId="16" fontId="43" fillId="6" borderId="15" xfId="2" applyNumberFormat="1" applyFont="1" applyFill="1" applyBorder="1" applyAlignment="1" applyProtection="1">
      <alignment horizontal="center" vertical="center"/>
      <protection hidden="1"/>
    </xf>
    <xf numFmtId="0" fontId="45" fillId="17" borderId="45" xfId="4" applyFont="1" applyFill="1" applyBorder="1" applyAlignment="1" applyProtection="1">
      <alignment horizontal="left" vertical="center" wrapText="1"/>
      <protection hidden="1"/>
    </xf>
    <xf numFmtId="0" fontId="45" fillId="17" borderId="54" xfId="4" applyFont="1" applyFill="1" applyBorder="1" applyAlignment="1" applyProtection="1">
      <alignment horizontal="left" vertical="center" wrapText="1"/>
      <protection hidden="1"/>
    </xf>
    <xf numFmtId="0" fontId="45" fillId="17" borderId="12" xfId="4" applyFont="1" applyFill="1" applyBorder="1" applyAlignment="1" applyProtection="1">
      <alignment horizontal="left" vertical="center" wrapText="1"/>
      <protection hidden="1"/>
    </xf>
    <xf numFmtId="0" fontId="45" fillId="0" borderId="9" xfId="4" applyFont="1" applyBorder="1" applyAlignment="1" applyProtection="1">
      <alignment horizontal="left" vertical="center" wrapText="1"/>
      <protection hidden="1"/>
    </xf>
    <xf numFmtId="0" fontId="54" fillId="7" borderId="45" xfId="0" applyFont="1" applyFill="1" applyBorder="1" applyAlignment="1">
      <alignment horizontal="left" vertical="center"/>
    </xf>
    <xf numFmtId="0" fontId="54" fillId="7" borderId="54" xfId="0" applyFont="1" applyFill="1" applyBorder="1" applyAlignment="1">
      <alignment horizontal="left" vertical="center"/>
    </xf>
    <xf numFmtId="0" fontId="54" fillId="7" borderId="12" xfId="0" applyFont="1" applyFill="1" applyBorder="1" applyAlignment="1">
      <alignment horizontal="left" vertical="center"/>
    </xf>
    <xf numFmtId="0" fontId="45" fillId="8" borderId="9" xfId="2" applyFont="1" applyFill="1" applyBorder="1" applyAlignment="1" applyProtection="1">
      <alignment horizontal="center" vertical="center" wrapText="1"/>
      <protection hidden="1"/>
    </xf>
    <xf numFmtId="0" fontId="43" fillId="0" borderId="9" xfId="0" applyFont="1" applyFill="1" applyBorder="1" applyAlignment="1">
      <alignment horizontal="center" vertical="center"/>
    </xf>
    <xf numFmtId="0" fontId="54" fillId="7" borderId="45" xfId="0" applyFont="1" applyFill="1" applyBorder="1" applyAlignment="1">
      <alignment horizontal="center" vertical="center"/>
    </xf>
    <xf numFmtId="0" fontId="54" fillId="7" borderId="54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33" fillId="0" borderId="0" xfId="2" applyFont="1" applyBorder="1" applyAlignment="1">
      <alignment horizontal="left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7" fillId="0" borderId="0" xfId="2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40" fillId="0" borderId="45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</cellXfs>
  <cellStyles count="8">
    <cellStyle name="Normal 2" xfId="6"/>
    <cellStyle name="Гиперссылка" xfId="7" builtinId="8"/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6400"/>
        <c:axId val="74967872"/>
      </c:lineChart>
      <c:catAx>
        <c:axId val="7568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4967872"/>
        <c:crosses val="autoZero"/>
        <c:auto val="1"/>
        <c:lblAlgn val="ctr"/>
        <c:lblOffset val="100"/>
        <c:noMultiLvlLbl val="0"/>
      </c:catAx>
      <c:valAx>
        <c:axId val="749678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568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5744"/>
        <c:axId val="117262592"/>
      </c:lineChart>
      <c:catAx>
        <c:axId val="11721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2592"/>
        <c:crosses val="autoZero"/>
        <c:auto val="1"/>
        <c:lblAlgn val="ctr"/>
        <c:lblOffset val="100"/>
        <c:noMultiLvlLbl val="0"/>
      </c:catAx>
      <c:valAx>
        <c:axId val="11726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21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7792"/>
        <c:axId val="117264320"/>
      </c:lineChart>
      <c:catAx>
        <c:axId val="11721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4320"/>
        <c:crosses val="autoZero"/>
        <c:auto val="1"/>
        <c:lblAlgn val="ctr"/>
        <c:lblOffset val="100"/>
        <c:noMultiLvlLbl val="0"/>
      </c:catAx>
      <c:valAx>
        <c:axId val="117264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2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5536"/>
        <c:axId val="117266048"/>
      </c:lineChart>
      <c:catAx>
        <c:axId val="12070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6048"/>
        <c:crosses val="autoZero"/>
        <c:auto val="1"/>
        <c:lblAlgn val="ctr"/>
        <c:lblOffset val="100"/>
        <c:noMultiLvlLbl val="0"/>
      </c:catAx>
      <c:valAx>
        <c:axId val="117266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070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1216"/>
        <c:axId val="117267776"/>
      </c:lineChart>
      <c:catAx>
        <c:axId val="1202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7776"/>
        <c:crosses val="autoZero"/>
        <c:auto val="1"/>
        <c:lblAlgn val="ctr"/>
        <c:lblOffset val="100"/>
        <c:noMultiLvlLbl val="0"/>
      </c:catAx>
      <c:valAx>
        <c:axId val="1172677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020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7584"/>
        <c:axId val="117417088"/>
      </c:lineChart>
      <c:catAx>
        <c:axId val="12070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17088"/>
        <c:crosses val="autoZero"/>
        <c:auto val="1"/>
        <c:lblAlgn val="ctr"/>
        <c:lblOffset val="100"/>
        <c:noMultiLvlLbl val="0"/>
      </c:catAx>
      <c:valAx>
        <c:axId val="1174170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070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8448"/>
        <c:axId val="74969600"/>
      </c:lineChart>
      <c:catAx>
        <c:axId val="7568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4969600"/>
        <c:crosses val="autoZero"/>
        <c:auto val="1"/>
        <c:lblAlgn val="ctr"/>
        <c:lblOffset val="100"/>
        <c:noMultiLvlLbl val="0"/>
      </c:catAx>
      <c:valAx>
        <c:axId val="749696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568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2592"/>
        <c:axId val="74971328"/>
      </c:lineChart>
      <c:catAx>
        <c:axId val="11678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971328"/>
        <c:crosses val="autoZero"/>
        <c:auto val="1"/>
        <c:lblAlgn val="ctr"/>
        <c:lblOffset val="100"/>
        <c:noMultiLvlLbl val="0"/>
      </c:catAx>
      <c:valAx>
        <c:axId val="74971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78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4128"/>
        <c:axId val="68239360"/>
      </c:lineChart>
      <c:catAx>
        <c:axId val="11678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8239360"/>
        <c:crosses val="autoZero"/>
        <c:auto val="1"/>
        <c:lblAlgn val="ctr"/>
        <c:lblOffset val="100"/>
        <c:noMultiLvlLbl val="0"/>
      </c:catAx>
      <c:valAx>
        <c:axId val="6823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78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5440"/>
        <c:axId val="68241088"/>
      </c:lineChart>
      <c:catAx>
        <c:axId val="1162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68241088"/>
        <c:crosses val="autoZero"/>
        <c:auto val="1"/>
        <c:lblAlgn val="ctr"/>
        <c:lblOffset val="100"/>
        <c:noMultiLvlLbl val="0"/>
      </c:catAx>
      <c:valAx>
        <c:axId val="682410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28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6976"/>
        <c:axId val="68242816"/>
      </c:lineChart>
      <c:catAx>
        <c:axId val="1162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8242816"/>
        <c:crosses val="autoZero"/>
        <c:auto val="1"/>
        <c:lblAlgn val="ctr"/>
        <c:lblOffset val="100"/>
        <c:noMultiLvlLbl val="0"/>
      </c:catAx>
      <c:valAx>
        <c:axId val="68242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28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9024"/>
        <c:axId val="68244544"/>
      </c:lineChart>
      <c:catAx>
        <c:axId val="11628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68244544"/>
        <c:crosses val="autoZero"/>
        <c:auto val="1"/>
        <c:lblAlgn val="ctr"/>
        <c:lblOffset val="100"/>
        <c:noMultiLvlLbl val="0"/>
      </c:catAx>
      <c:valAx>
        <c:axId val="682445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28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04480"/>
        <c:axId val="68246272"/>
      </c:lineChart>
      <c:catAx>
        <c:axId val="7560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8246272"/>
        <c:crosses val="autoZero"/>
        <c:auto val="1"/>
        <c:lblAlgn val="ctr"/>
        <c:lblOffset val="100"/>
        <c:noMultiLvlLbl val="0"/>
      </c:catAx>
      <c:valAx>
        <c:axId val="68246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56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6896"/>
        <c:axId val="117260864"/>
      </c:lineChart>
      <c:catAx>
        <c:axId val="1171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0864"/>
        <c:crosses val="autoZero"/>
        <c:auto val="1"/>
        <c:lblAlgn val="ctr"/>
        <c:lblOffset val="100"/>
        <c:noMultiLvlLbl val="0"/>
      </c:catAx>
      <c:valAx>
        <c:axId val="117260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13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F2:G542" totalsRowShown="0" headerRowDxfId="6" dataDxfId="4" headerRowBorderDxfId="5" tableBorderDxfId="3" totalsRowBorderDxfId="2">
  <autoFilter ref="F2:G542"/>
  <tableColumns count="2">
    <tableColumn id="1" name="Регион" dataDxfId="1" dataCellStyle="Normal 2"/>
    <tableColumn id="2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A49"/>
  <sheetViews>
    <sheetView topLeftCell="A4" zoomScale="80" zoomScaleNormal="80" workbookViewId="0">
      <selection activeCell="C27" sqref="C27"/>
    </sheetView>
  </sheetViews>
  <sheetFormatPr defaultColWidth="0" defaultRowHeight="14.25" zeroHeight="1"/>
  <cols>
    <col min="1" max="1" width="53.42578125" style="439" customWidth="1"/>
    <col min="2" max="8" width="25.28515625" style="439" customWidth="1"/>
    <col min="9" max="9" width="41.28515625" style="439" customWidth="1"/>
    <col min="10" max="10" width="21" style="439" hidden="1" customWidth="1"/>
    <col min="11" max="11" width="9.140625" style="439" hidden="1" customWidth="1"/>
    <col min="12" max="27" width="0" style="439" hidden="1" customWidth="1"/>
    <col min="28" max="16384" width="9.140625" style="439" hidden="1"/>
  </cols>
  <sheetData>
    <row r="1" spans="1:27" s="355" customFormat="1" ht="31.15" customHeight="1">
      <c r="A1" s="446" t="s">
        <v>871</v>
      </c>
      <c r="B1" s="447"/>
      <c r="C1" s="447"/>
      <c r="D1" s="447"/>
      <c r="E1" s="447"/>
      <c r="F1" s="447"/>
      <c r="G1" s="447"/>
      <c r="H1" s="447"/>
      <c r="I1" s="447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1.9" customHeight="1">
      <c r="A3" s="484" t="s">
        <v>1026</v>
      </c>
      <c r="B3" s="484"/>
      <c r="C3" s="484"/>
      <c r="D3" s="484"/>
      <c r="E3" s="484"/>
      <c r="F3" s="484"/>
      <c r="G3" s="484"/>
      <c r="H3" s="484"/>
      <c r="I3" s="484"/>
      <c r="J3" s="484"/>
      <c r="K3" s="356"/>
    </row>
    <row r="4" spans="1:27" s="357" customFormat="1" ht="7.15" customHeight="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356"/>
    </row>
    <row r="5" spans="1:27" s="357" customFormat="1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356"/>
    </row>
    <row r="6" spans="1:27" s="357" customFormat="1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356"/>
    </row>
    <row r="7" spans="1:27" s="357" customFormat="1" ht="12" customHeight="1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356"/>
    </row>
    <row r="8" spans="1:27" s="357" customFormat="1" ht="4.9000000000000004" customHeight="1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356"/>
    </row>
    <row r="9" spans="1:27" s="357" customFormat="1" ht="6" customHeight="1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85" t="s">
        <v>883</v>
      </c>
      <c r="B11" s="485"/>
      <c r="C11" s="485"/>
      <c r="D11" s="485"/>
      <c r="E11" s="485"/>
      <c r="F11" s="485"/>
      <c r="G11" s="485"/>
      <c r="H11" s="485"/>
      <c r="I11" s="485"/>
      <c r="J11" s="485"/>
      <c r="K11" s="356"/>
    </row>
    <row r="12" spans="1:27" s="357" customFormat="1">
      <c r="A12" s="485"/>
      <c r="B12" s="485"/>
      <c r="C12" s="485"/>
      <c r="D12" s="485"/>
      <c r="E12" s="485"/>
      <c r="F12" s="485"/>
      <c r="G12" s="485"/>
      <c r="H12" s="485"/>
      <c r="I12" s="485"/>
      <c r="J12" s="485"/>
      <c r="K12" s="356"/>
    </row>
    <row r="13" spans="1:27" s="357" customFormat="1">
      <c r="A13" s="485"/>
      <c r="B13" s="485"/>
      <c r="C13" s="485"/>
      <c r="D13" s="485"/>
      <c r="E13" s="485"/>
      <c r="F13" s="485"/>
      <c r="G13" s="485"/>
      <c r="H13" s="485"/>
      <c r="I13" s="485"/>
      <c r="J13" s="485"/>
      <c r="K13" s="356"/>
    </row>
    <row r="14" spans="1:27" s="357" customFormat="1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356"/>
    </row>
    <row r="15" spans="1:27" s="357" customFormat="1" ht="6" customHeight="1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356"/>
    </row>
    <row r="16" spans="1:27" s="357" customFormat="1" ht="4.9000000000000004" customHeight="1">
      <c r="A16" s="485"/>
      <c r="B16" s="485"/>
      <c r="C16" s="485"/>
      <c r="D16" s="485"/>
      <c r="E16" s="485"/>
      <c r="F16" s="485"/>
      <c r="G16" s="485"/>
      <c r="H16" s="485"/>
      <c r="I16" s="485"/>
      <c r="J16" s="485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976</v>
      </c>
      <c r="B18" s="488"/>
      <c r="C18" s="488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977</v>
      </c>
      <c r="B19" s="489"/>
      <c r="C19" s="489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978</v>
      </c>
      <c r="B20" s="489"/>
      <c r="C20" s="489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979</v>
      </c>
      <c r="B21" s="489"/>
      <c r="C21" s="489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980</v>
      </c>
      <c r="B22" s="490"/>
      <c r="C22" s="490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981</v>
      </c>
      <c r="B23" s="491"/>
      <c r="C23" s="491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86"/>
      <c r="G24" s="486"/>
      <c r="H24" s="486"/>
      <c r="I24" s="356"/>
      <c r="J24" s="356"/>
      <c r="K24" s="356"/>
    </row>
    <row r="25" spans="1:19" s="357" customFormat="1" ht="67.900000000000006" customHeight="1">
      <c r="A25" s="367" t="s">
        <v>161</v>
      </c>
      <c r="B25" s="367" t="s">
        <v>906</v>
      </c>
      <c r="C25" s="367" t="s">
        <v>778</v>
      </c>
      <c r="D25" s="367" t="s">
        <v>905</v>
      </c>
      <c r="E25" s="367" t="s">
        <v>907</v>
      </c>
      <c r="F25" s="442" t="s">
        <v>1009</v>
      </c>
      <c r="G25" s="442" t="s">
        <v>1010</v>
      </c>
      <c r="H25" s="442" t="s">
        <v>1011</v>
      </c>
      <c r="I25" s="356"/>
      <c r="J25" s="356"/>
      <c r="K25" s="356"/>
    </row>
    <row r="26" spans="1:19" s="357" customFormat="1" ht="39.75" customHeight="1">
      <c r="A26" s="360" t="s">
        <v>829</v>
      </c>
      <c r="B26" s="440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/>
      </c>
      <c r="C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/>
      </c>
      <c r="D26" s="43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/>
      </c>
      <c r="E26" s="43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/>
      </c>
      <c r="F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/>
      </c>
      <c r="G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/>
      </c>
      <c r="H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/>
      </c>
      <c r="I26" s="433" t="str">
        <f>IF('2.УР ТЭ на нужды ОиВ'!B11="Готово","Готово","Перейдите к заполнению данных по зданию и УР")</f>
        <v>Перейдите к заполнению данных по зданию и УР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/>
      </c>
    </row>
    <row r="27" spans="1:19" s="357" customFormat="1" ht="39.75" customHeight="1">
      <c r="A27" s="360" t="s">
        <v>822</v>
      </c>
      <c r="B27" s="440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/>
      </c>
      <c r="C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/>
      </c>
      <c r="D27" s="43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/>
      </c>
      <c r="E27" s="43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/>
      </c>
      <c r="F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/>
      </c>
      <c r="G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/>
      </c>
      <c r="H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/>
      </c>
      <c r="I27" s="433" t="str">
        <f>IF('3.УР горячей воды'!B11="Готово","Готово","Перейдите к заполнению данных по зданию и УР")</f>
        <v>Перейдите к заполнению данных по зданию и УР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/>
      </c>
    </row>
    <row r="28" spans="1:19" s="357" customFormat="1" ht="39.75" customHeight="1">
      <c r="A28" s="362" t="s">
        <v>824</v>
      </c>
      <c r="B28" s="440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/>
      </c>
      <c r="C28" s="43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/>
      </c>
      <c r="D28" s="43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/>
      </c>
      <c r="E28" s="43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/>
      </c>
      <c r="F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/>
      </c>
      <c r="G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/>
      </c>
      <c r="H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/>
      </c>
      <c r="I28" s="433" t="str">
        <f>IF('4.УР холодной воды'!B11="Готово","Готово","Перейдите к заполнению данных по зданию и УР")</f>
        <v>Перейдите к заполнению данных по зданию и УР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>
      <c r="A29" s="362" t="s">
        <v>818</v>
      </c>
      <c r="B29" s="440" t="str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/>
      </c>
      <c r="C29" s="437" t="str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/>
      </c>
      <c r="D29" s="438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/>
      </c>
      <c r="E29" s="438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/>
      </c>
      <c r="F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/>
      </c>
      <c r="G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/>
      </c>
      <c r="H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/>
      </c>
      <c r="I29" s="433" t="str">
        <f>IF('5.УР ЭЭ'!B68="Готово","Готово","Перейдите к заполнению данных по зданию и УР")</f>
        <v>Перейдите к заполнению данных по зданию и УР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>
      <c r="A30" s="363" t="s">
        <v>819</v>
      </c>
      <c r="B30" s="44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/>
      </c>
      <c r="C30" s="43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/>
      </c>
      <c r="D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/>
      </c>
      <c r="E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/>
      </c>
      <c r="F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/>
      </c>
      <c r="G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/>
      </c>
      <c r="H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/>
      </c>
      <c r="I30" s="433" t="str">
        <f>IF('6.УР природного газа на цели ПП'!B11="Готово","Готово","Перейдите к заполнению данных по зданию и УР")</f>
        <v>Перейдите к заполнению данных по зданию и УР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>
      <c r="A31" s="360" t="s">
        <v>1006</v>
      </c>
      <c r="B31" s="44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/>
      </c>
      <c r="C31" s="437" t="str">
        <f>IF(I31="Перейдите к заполнению данных по зданию и УР","","неприменимо")</f>
        <v/>
      </c>
      <c r="D31" s="437" t="str">
        <f>IF(I31="Перейдите к заполнению данных по зданию и УР","","неприменимо")</f>
        <v/>
      </c>
      <c r="E31" s="438" t="str">
        <f>IF(I31="Перейдите к заполнению данных по зданию и УР","",IF('7.УР топлива на отопл. и вент.'!B4="нет","неприменимо","6%"))</f>
        <v/>
      </c>
      <c r="F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/>
      </c>
      <c r="G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/>
      </c>
      <c r="H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/>
      </c>
      <c r="I31" s="433" t="str">
        <f>IF('7.УР топлива на отопл. и вент.'!B21="Готово","Готово","Перейдите к заполнению данных по зданию и УР")</f>
        <v>Перейдите к заполнению данных по зданию и УР</v>
      </c>
      <c r="J31" s="361" t="str">
        <f t="shared" si="0"/>
        <v/>
      </c>
      <c r="K31" s="356" t="str">
        <f>IF(AND(D31&lt;&gt;"",OR(D31&gt;0.7,D31&lt;0.05)),CONCATENATE("7",CHAR(10),""),"")</f>
        <v/>
      </c>
    </row>
    <row r="32" spans="1:19" s="357" customFormat="1" ht="39.75" customHeight="1">
      <c r="A32" s="360" t="s">
        <v>1007</v>
      </c>
      <c r="B32" s="44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/>
      </c>
      <c r="C32" s="437" t="str">
        <f>IF(I32="Перейдите к заполнению данных по зданию и УР","","неприменимо")</f>
        <v/>
      </c>
      <c r="D32" s="438" t="str">
        <f>IF(I32="Перейдите к заполнению данных по зданию и УР","","неприменимо")</f>
        <v/>
      </c>
      <c r="E32" s="438" t="str">
        <f>IF(I32="Перейдите к заполнению данных по зданию и УР","",IF(OR('7.УР топлива на отопл. и вент.'!B18="нет"),"неприменимо",6%))</f>
        <v/>
      </c>
      <c r="F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/>
      </c>
      <c r="G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/>
      </c>
      <c r="H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/>
      </c>
      <c r="I32" s="433" t="str">
        <f>IF('7.УР топлива на отопл. и вент.'!B22="Готово","Готово","Перейдите к заполнению данных по зданию и УР")</f>
        <v>Перейдите к заполнению данных по зданию и УР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837</v>
      </c>
      <c r="B33" s="44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топлива'!B23:B322,'8.УР моторного топлива'!C23:C322)+SUMPRODUCT('8.УР моторного топлива'!E23:E322,'8.УР моторного топлива'!F23:F322)),"")))</f>
        <v/>
      </c>
      <c r="C33" s="437" t="str">
        <f>IF(I33="Перейдите к заполнению данных по зданию и УР","","неприменимо")</f>
        <v/>
      </c>
      <c r="D33" s="438" t="str">
        <f>IF(I33="Перейдите к заполнению данных по зданию и УР","","неприменимо")</f>
        <v/>
      </c>
      <c r="E33" s="438" t="str">
        <f>IF(I33="Перейдите к заполнению данных по зданию и УР","",IF('8.УР моторного топлива'!B4="нет","неприменимо","6%"))</f>
        <v/>
      </c>
      <c r="F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/>
      </c>
      <c r="G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/>
      </c>
      <c r="H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/>
      </c>
      <c r="I33" s="433" t="str">
        <f>IF('8.УР моторного топлива'!C324="Готово","Готово","Перейдите к заполнению данных по зданию и УР")</f>
        <v>Перейдите к заполнению данных по зданию и УР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/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5.9" customHeight="1">
      <c r="A35" s="446" t="s">
        <v>887</v>
      </c>
      <c r="B35" s="445"/>
      <c r="C35" s="445"/>
      <c r="D35" s="445"/>
      <c r="E35" s="445"/>
      <c r="F35" s="445"/>
      <c r="G35" s="445"/>
      <c r="H35" s="445"/>
      <c r="I35" s="445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87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87"/>
      <c r="C36" s="487"/>
      <c r="D36" s="487"/>
      <c r="E36" s="487"/>
      <c r="F36" s="487"/>
      <c r="G36" s="487"/>
      <c r="H36" s="487"/>
      <c r="I36" s="356"/>
      <c r="J36" s="356"/>
      <c r="K36" s="356"/>
    </row>
    <row r="37" spans="1:27" s="357" customFormat="1">
      <c r="A37" s="487"/>
      <c r="B37" s="487"/>
      <c r="C37" s="487"/>
      <c r="D37" s="487"/>
      <c r="E37" s="487"/>
      <c r="F37" s="487"/>
      <c r="G37" s="487"/>
      <c r="H37" s="487"/>
      <c r="I37" s="356"/>
      <c r="J37" s="356"/>
      <c r="K37" s="356"/>
    </row>
    <row r="38" spans="1:27" s="357" customFormat="1">
      <c r="A38" s="487"/>
      <c r="B38" s="487"/>
      <c r="C38" s="487"/>
      <c r="D38" s="487"/>
      <c r="E38" s="487"/>
      <c r="F38" s="487"/>
      <c r="G38" s="487"/>
      <c r="H38" s="487"/>
      <c r="I38" s="356"/>
      <c r="J38" s="356"/>
      <c r="K38" s="356"/>
    </row>
    <row r="39" spans="1:27" s="357" customFormat="1">
      <c r="A39" s="487"/>
      <c r="B39" s="487"/>
      <c r="C39" s="487"/>
      <c r="D39" s="487"/>
      <c r="E39" s="487"/>
      <c r="F39" s="487"/>
      <c r="G39" s="487"/>
      <c r="H39" s="487"/>
      <c r="I39" s="356"/>
      <c r="J39" s="356"/>
      <c r="K39" s="356"/>
    </row>
    <row r="40" spans="1:27" s="357" customFormat="1">
      <c r="A40" s="487"/>
      <c r="B40" s="487"/>
      <c r="C40" s="487"/>
      <c r="D40" s="487"/>
      <c r="E40" s="487"/>
      <c r="F40" s="487"/>
      <c r="G40" s="487"/>
      <c r="H40" s="487"/>
      <c r="I40" s="356"/>
      <c r="J40" s="356"/>
      <c r="K40" s="356"/>
    </row>
    <row r="41" spans="1:27" s="357" customFormat="1">
      <c r="A41" s="487"/>
      <c r="B41" s="487"/>
      <c r="C41" s="487"/>
      <c r="D41" s="487"/>
      <c r="E41" s="487"/>
      <c r="F41" s="487"/>
      <c r="G41" s="487"/>
      <c r="H41" s="487"/>
      <c r="I41" s="356"/>
      <c r="J41" s="356"/>
      <c r="K41" s="356"/>
    </row>
    <row r="42" spans="1:27" s="357" customFormat="1">
      <c r="A42" s="487"/>
      <c r="B42" s="487"/>
      <c r="C42" s="487"/>
      <c r="D42" s="487"/>
      <c r="E42" s="487"/>
      <c r="F42" s="487"/>
      <c r="G42" s="487"/>
      <c r="H42" s="487"/>
      <c r="I42" s="356"/>
      <c r="J42" s="356"/>
      <c r="K42" s="356"/>
    </row>
    <row r="43" spans="1:27" s="357" customFormat="1" ht="26.65" customHeight="1">
      <c r="A43" s="487"/>
      <c r="B43" s="487"/>
      <c r="C43" s="487"/>
      <c r="D43" s="487"/>
      <c r="E43" s="487"/>
      <c r="F43" s="487"/>
      <c r="G43" s="487"/>
      <c r="H43" s="487"/>
      <c r="I43" s="356"/>
      <c r="J43" s="356"/>
      <c r="K43" s="356"/>
    </row>
    <row r="44" spans="1:27" s="357" customFormat="1" ht="124.9" customHeight="1">
      <c r="A44" s="483" t="str">
        <f>IF(CONCATENATE(K26,K27,K28,K29,K30,K31,K32,K33)&lt;&gt;"",CONCATENATE("Рекомендуется проверить ввод на листах:",CHAR(10),"","1","",CHAR(10),"",K26,K27,K28,K29,K30,K31,K32,K33),"")</f>
        <v/>
      </c>
      <c r="B44" s="483"/>
      <c r="C44" s="483"/>
      <c r="D44" s="483"/>
      <c r="E44" s="483"/>
      <c r="F44" s="483"/>
      <c r="G44" s="483"/>
      <c r="H44" s="483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kGlTWTfyRlwNCsjrSa90oYf9ZGfkvnwD3ePA7mv8E5Gm/G0JgqGbzBW9XT0D+YaFMaNDvXWCeiArhKa9teNvnw==" saltValue="oMHDdo7fTJAfcIkjYft9xg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92"/>
  <sheetViews>
    <sheetView workbookViewId="0">
      <pane xSplit="2" ySplit="5" topLeftCell="C51" activePane="bottomRight" state="frozen"/>
      <selection activeCell="C97" sqref="C97"/>
      <selection pane="topRight" activeCell="C97" sqref="C97"/>
      <selection pane="bottomLeft" activeCell="C97" sqref="C97"/>
      <selection pane="bottomRight" activeCell="Y26" sqref="Y26"/>
    </sheetView>
  </sheetViews>
  <sheetFormatPr defaultColWidth="9.140625" defaultRowHeight="15"/>
  <cols>
    <col min="1" max="1" width="9.140625" style="258"/>
    <col min="2" max="2" width="11.42578125" style="258" customWidth="1"/>
    <col min="3" max="3" width="13.28515625" style="258" customWidth="1"/>
    <col min="4" max="15" width="9.140625" style="258"/>
    <col min="16" max="24" width="4.7109375" style="258" customWidth="1"/>
    <col min="25" max="29" width="8.42578125" style="258" customWidth="1"/>
    <col min="30" max="32" width="9.140625" style="258"/>
    <col min="33" max="33" width="12" style="258" bestFit="1" customWidth="1"/>
    <col min="34" max="16384" width="9.14062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45" t="s">
        <v>209</v>
      </c>
      <c r="S2" s="546"/>
      <c r="T2" s="546"/>
      <c r="U2" s="546"/>
      <c r="V2" s="546"/>
      <c r="W2" s="546"/>
      <c r="X2" s="545" t="s">
        <v>210</v>
      </c>
      <c r="Y2" s="546"/>
      <c r="Z2" s="546"/>
      <c r="AA2" s="546"/>
      <c r="AB2" s="546"/>
      <c r="AC2" s="546"/>
    </row>
    <row r="3" spans="1:34">
      <c r="D3" s="258" t="s">
        <v>201</v>
      </c>
      <c r="F3" s="258" t="s">
        <v>200</v>
      </c>
      <c r="H3" s="258" t="s">
        <v>199</v>
      </c>
      <c r="J3" s="258" t="s">
        <v>198</v>
      </c>
      <c r="L3" s="258" t="s">
        <v>197</v>
      </c>
      <c r="P3" s="258" t="s">
        <v>202</v>
      </c>
      <c r="R3" s="258" t="s">
        <v>201</v>
      </c>
      <c r="S3" s="258" t="s">
        <v>200</v>
      </c>
      <c r="T3" s="258" t="s">
        <v>199</v>
      </c>
      <c r="U3" s="258" t="s">
        <v>198</v>
      </c>
      <c r="V3" s="258" t="s">
        <v>197</v>
      </c>
      <c r="W3" s="258" t="s">
        <v>70</v>
      </c>
      <c r="X3" s="258" t="s">
        <v>201</v>
      </c>
      <c r="Y3" s="258" t="s">
        <v>200</v>
      </c>
      <c r="Z3" s="258" t="s">
        <v>199</v>
      </c>
      <c r="AA3" s="258" t="s">
        <v>198</v>
      </c>
      <c r="AB3" s="258" t="s">
        <v>197</v>
      </c>
      <c r="AC3" s="258" t="s">
        <v>70</v>
      </c>
    </row>
    <row r="4" spans="1:34">
      <c r="D4" s="258" t="s">
        <v>196</v>
      </c>
      <c r="F4" s="258" t="s">
        <v>195</v>
      </c>
      <c r="H4" s="258" t="s">
        <v>194</v>
      </c>
      <c r="J4" s="258" t="s">
        <v>194</v>
      </c>
      <c r="L4" s="258" t="s">
        <v>193</v>
      </c>
      <c r="P4" s="258" t="s">
        <v>195</v>
      </c>
    </row>
    <row r="5" spans="1:34">
      <c r="B5" s="343" t="s">
        <v>755</v>
      </c>
      <c r="C5" s="258" t="s">
        <v>192</v>
      </c>
      <c r="D5" s="258" t="s">
        <v>191</v>
      </c>
      <c r="E5" s="258" t="s">
        <v>190</v>
      </c>
      <c r="F5" s="258" t="s">
        <v>191</v>
      </c>
      <c r="G5" s="258" t="s">
        <v>190</v>
      </c>
      <c r="H5" s="258" t="s">
        <v>191</v>
      </c>
      <c r="I5" s="258" t="s">
        <v>190</v>
      </c>
      <c r="J5" s="258" t="s">
        <v>191</v>
      </c>
      <c r="K5" s="258" t="s">
        <v>190</v>
      </c>
      <c r="L5" s="258" t="s">
        <v>191</v>
      </c>
      <c r="M5" s="258" t="s">
        <v>190</v>
      </c>
      <c r="N5" s="278" t="s">
        <v>189</v>
      </c>
      <c r="O5" s="278" t="s">
        <v>188</v>
      </c>
      <c r="P5" s="258" t="s">
        <v>191</v>
      </c>
      <c r="Q5" s="258" t="s">
        <v>190</v>
      </c>
    </row>
    <row r="6" spans="1:34">
      <c r="B6" s="258" t="s">
        <v>782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 t="e">
        <f>VLOOKUP('1.Общие данные по зданию'!$C$10,'Экспресс потенциал'!C33:I44,IF('1.Общие данные по зданию'!C9="1 смена",4,5),1)</f>
        <v>#N/A</v>
      </c>
      <c r="O6" s="278">
        <v>21</v>
      </c>
      <c r="P6" s="278">
        <v>195.92</v>
      </c>
      <c r="Q6" s="278">
        <v>117.55</v>
      </c>
      <c r="R6" s="289" t="e">
        <f>VLOOKUP(0.9999*'0.Результаты расчета'!$B$29,ДОУ!$C$6:$E$55,3,1)</f>
        <v>#VALUE!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 t="e">
        <f>VLOOKUP(0.9999*'0.Результаты расчета'!$B$28,ДОУ!$C$204:$E$253,3,1)</f>
        <v>#VALUE!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 t="e">
        <f>VLOOKUP(0.9999*'0.Результаты расчета'!$B$29,ДОУ!$C$6:$E$55,2,1)</f>
        <v>#VALUE!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 t="e">
        <f>VLOOKUP(0.9999*'0.Результаты расчета'!$B$28,ДОУ!$C$204:$E$253,2,1)</f>
        <v>#VALUE!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762</v>
      </c>
      <c r="AE6" s="258" t="s">
        <v>766</v>
      </c>
      <c r="AF6" s="258" t="e">
        <f>G6*'1.Общие данные по зданию'!$C$19*N6/8.078/1163/0.93</f>
        <v>#N/A</v>
      </c>
      <c r="AG6" s="258" t="e">
        <f>I6*'1.Общие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6" s="258" t="e">
        <f>AF6+AG6</f>
        <v>#N/A</v>
      </c>
    </row>
    <row r="7" spans="1:34">
      <c r="A7" s="334"/>
      <c r="B7" s="334" t="s">
        <v>795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 t="e">
        <f>VLOOKUP('1.Общие данные по зданию'!$C$10,'Экспресс потенциал'!C33:I44,IF('1.Общие данные по зданию'!C9="1 смена",6,7),1)</f>
        <v>#N/A</v>
      </c>
      <c r="O7" s="278">
        <v>18</v>
      </c>
      <c r="P7" s="278">
        <v>162.5</v>
      </c>
      <c r="Q7" s="278">
        <v>97.5</v>
      </c>
      <c r="R7" s="289" t="e">
        <f>VLOOKUP(0.9999*'0.Результаты расчета'!$B$29,Общеобр.У!$C$6:$E$55,3,1)</f>
        <v>#VALUE!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 t="e">
        <f>VLOOKUP(0.9999*'0.Результаты расчета'!$B$28,Общеобр.У!$C$204:$E$253,3,1)</f>
        <v>#VALUE!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 t="e">
        <f>VLOOKUP(0.9999*'0.Результаты расчета'!$B$29,Общеобр.У!$C$6:$E$55,2,1)</f>
        <v>#VALUE!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 t="e">
        <f>VLOOKUP(0.9999*'0.Результаты расчета'!$B$28,Общеобр.У!$C$204:$E$253,2,1)</f>
        <v>#VALUE!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762</v>
      </c>
      <c r="AE7" s="258" t="s">
        <v>766</v>
      </c>
      <c r="AF7" s="258" t="e">
        <f>G7*'1.Общие данные по зданию'!$C$19*N7/8.078/1163/0.93</f>
        <v>#N/A</v>
      </c>
      <c r="AG7" s="258" t="e">
        <f>I7*'1.Общие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7" s="258" t="e">
        <f t="shared" ref="AH7:AH26" si="0">AF7+AG7</f>
        <v>#N/A</v>
      </c>
    </row>
    <row r="8" spans="1:34">
      <c r="A8" s="334"/>
      <c r="B8" s="334" t="s">
        <v>796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781</v>
      </c>
      <c r="I8" s="258" t="s">
        <v>781</v>
      </c>
      <c r="J8" s="258">
        <v>2.87</v>
      </c>
      <c r="K8" s="258">
        <v>1.72</v>
      </c>
      <c r="L8" s="258" t="s">
        <v>781</v>
      </c>
      <c r="M8" s="258" t="s">
        <v>781</v>
      </c>
      <c r="N8" s="258" t="e">
        <f>VLOOKUP('1.Общие данные по зданию'!$C$10,'Экспресс потенциал'!C33:I44,IF('1.Общие данные по зданию'!C9="1 смена",4,5),1)</f>
        <v>#N/A</v>
      </c>
      <c r="O8" s="258">
        <v>18</v>
      </c>
      <c r="P8" s="258" t="s">
        <v>781</v>
      </c>
      <c r="Q8" s="258" t="s">
        <v>781</v>
      </c>
      <c r="R8" s="289" t="e">
        <f>VLOOKUP(0.9999*'0.Результаты расчета'!$B$29,ВУЗ!$C$6:$E$55,3,1)</f>
        <v>#VALUE!</v>
      </c>
      <c r="S8" s="289" t="e">
        <f>VLOOKUP(0.9999*'0.Результаты расчета'!$B$26,ВУЗ!$C$73:$E$122,3,1)</f>
        <v>#VALUE!</v>
      </c>
      <c r="T8" s="331">
        <v>0.06</v>
      </c>
      <c r="U8" s="289" t="e">
        <f>VLOOKUP(0.9999*'0.Результаты расчета'!$B$28,ВУЗ!$C$204:$E$253,3,1)</f>
        <v>#VALUE!</v>
      </c>
      <c r="V8" s="331">
        <v>0.06</v>
      </c>
      <c r="W8" s="331">
        <v>0.06</v>
      </c>
      <c r="X8" s="289" t="e">
        <f>VLOOKUP(0.9999*'0.Результаты расчета'!$B$29,ВУЗ!$C$6:$E$55,2,1)</f>
        <v>#VALUE!</v>
      </c>
      <c r="Y8" s="289" t="e">
        <f>VLOOKUP(0.9999*'0.Результаты расчета'!$B$26,ВУЗ!$C$73:$E$122,2,1)</f>
        <v>#VALUE!</v>
      </c>
      <c r="Z8" s="258" t="s">
        <v>781</v>
      </c>
      <c r="AA8" s="289" t="e">
        <f>VLOOKUP(0.9999*'0.Результаты расчета'!$B$28,ВУЗ!$C$204:$E$253,2,1)</f>
        <v>#VALUE!</v>
      </c>
      <c r="AB8" s="258" t="s">
        <v>781</v>
      </c>
      <c r="AC8" s="258" t="s">
        <v>781</v>
      </c>
      <c r="AD8" s="258" t="s">
        <v>762</v>
      </c>
      <c r="AE8" s="258" t="s">
        <v>766</v>
      </c>
      <c r="AF8" s="258" t="e">
        <f>G8*'1.Общие данные по зданию'!$C$19*N8/8.078/1163/0.93</f>
        <v>#N/A</v>
      </c>
      <c r="AH8" s="258" t="e">
        <f t="shared" si="0"/>
        <v>#N/A</v>
      </c>
    </row>
    <row r="9" spans="1:34">
      <c r="B9" s="258" t="s">
        <v>783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781</v>
      </c>
      <c r="I9" s="258" t="s">
        <v>781</v>
      </c>
      <c r="J9" s="258">
        <v>4.3899999999999997</v>
      </c>
      <c r="K9" s="258">
        <v>2.64</v>
      </c>
      <c r="L9" s="258" t="s">
        <v>781</v>
      </c>
      <c r="M9" s="258" t="s">
        <v>781</v>
      </c>
      <c r="N9" s="258" t="e">
        <f>VLOOKUP('1.Общие данные по зданию'!$C$10,'Экспресс потенциал'!C82:L92,2,1)</f>
        <v>#N/A</v>
      </c>
      <c r="O9" s="278">
        <v>20</v>
      </c>
      <c r="P9" s="258" t="s">
        <v>781</v>
      </c>
      <c r="Q9" s="258" t="s">
        <v>781</v>
      </c>
      <c r="R9" s="289" t="e">
        <f>VLOOKUP(0.9999*'0.Результаты расчета'!$B$29,ДЮСШ!$C$6:$E$55,3,1)</f>
        <v>#VALUE!</v>
      </c>
      <c r="S9" s="289" t="e">
        <f>VLOOKUP(0.9999*'0.Результаты расчета'!$B$26,ДЮСШ!$C$73:$E$122,3,1)</f>
        <v>#VALUE!</v>
      </c>
      <c r="T9" s="331">
        <v>0.06</v>
      </c>
      <c r="U9" s="289" t="e">
        <f>VLOOKUP(0.9999*'0.Результаты расчета'!$B$28,ДЮСШ!$C$204:$E$253,3,1)</f>
        <v>#VALUE!</v>
      </c>
      <c r="V9" s="331">
        <v>0.06</v>
      </c>
      <c r="W9" s="331">
        <v>0.06</v>
      </c>
      <c r="X9" s="289" t="e">
        <f>VLOOKUP(0.9999*'0.Результаты расчета'!$B$29,ДЮСШ!$C$6:$E$55,2,1)</f>
        <v>#VALUE!</v>
      </c>
      <c r="Y9" s="289" t="e">
        <f>VLOOKUP(0.9999*'0.Результаты расчета'!$B$26,ДЮСШ!$C$73:$E$122,2,1)</f>
        <v>#VALUE!</v>
      </c>
      <c r="Z9" s="258" t="s">
        <v>781</v>
      </c>
      <c r="AA9" s="289" t="e">
        <f>VLOOKUP(0.9999*'0.Результаты расчета'!$B$28,ДЮСШ!$C$204:$E$253,2,1)</f>
        <v>#VALUE!</v>
      </c>
      <c r="AB9" s="258" t="s">
        <v>781</v>
      </c>
      <c r="AC9" s="258" t="s">
        <v>781</v>
      </c>
      <c r="AD9" s="258" t="s">
        <v>763</v>
      </c>
      <c r="AE9" s="327" t="s">
        <v>769</v>
      </c>
      <c r="AF9" s="258" t="e">
        <f>G9*'1.Общие данные по зданию'!$C$19*N9/8.078/1163/0.93</f>
        <v>#N/A</v>
      </c>
      <c r="AH9" s="258" t="e">
        <f t="shared" si="0"/>
        <v>#N/A</v>
      </c>
    </row>
    <row r="10" spans="1:34">
      <c r="B10" s="258" t="s">
        <v>784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781</v>
      </c>
      <c r="M10" s="258" t="s">
        <v>781</v>
      </c>
      <c r="N10" s="258" t="e">
        <f>VLOOKUP('1.Общие данные по зданию'!$C$10,'Экспресс потенциал'!C82:L92,3,1)</f>
        <v>#N/A</v>
      </c>
      <c r="O10" s="278">
        <v>20</v>
      </c>
      <c r="P10" s="258" t="s">
        <v>781</v>
      </c>
      <c r="Q10" s="258" t="s">
        <v>781</v>
      </c>
      <c r="R10" s="289" t="e">
        <f>VLOOKUP(0.9999*'0.Результаты расчета'!$B$29,'Школа искусств'!$C$6:$E$55,3,1)</f>
        <v>#VALUE!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 t="e">
        <f>VLOOKUP(0.9999*'0.Результаты расчета'!$B$28,'Школа искусств'!$C$204:$E$253,3,1)</f>
        <v>#VALUE!</v>
      </c>
      <c r="V10" s="331">
        <v>0.06</v>
      </c>
      <c r="W10" s="331">
        <v>0.06</v>
      </c>
      <c r="X10" s="289" t="e">
        <f>VLOOKUP(0.9999*'0.Результаты расчета'!$B$29,'Школа искусств'!$C$6:$E$55,2,1)</f>
        <v>#VALUE!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 t="e">
        <f>VLOOKUP(0.9999*'0.Результаты расчета'!$B$28,'Школа искусств'!$C$204:$E$253,2,1)</f>
        <v>#VALUE!</v>
      </c>
      <c r="AB10" s="258" t="s">
        <v>781</v>
      </c>
      <c r="AC10" s="258" t="s">
        <v>781</v>
      </c>
      <c r="AD10" s="258" t="s">
        <v>763</v>
      </c>
      <c r="AE10" s="327" t="s">
        <v>769</v>
      </c>
      <c r="AF10" s="258" t="e">
        <f>G10*'1.Общие данные по зданию'!$C$19*N10/8.078/1163/0.93</f>
        <v>#N/A</v>
      </c>
      <c r="AG10" s="258" t="e">
        <f>I10*'1.Общие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0" s="258" t="e">
        <f t="shared" si="0"/>
        <v>#N/A</v>
      </c>
    </row>
    <row r="11" spans="1:34">
      <c r="B11" s="258" t="s">
        <v>785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781</v>
      </c>
      <c r="I11" s="258" t="s">
        <v>781</v>
      </c>
      <c r="J11" s="258">
        <v>0.72</v>
      </c>
      <c r="K11" s="258">
        <v>0.43</v>
      </c>
      <c r="L11" s="258" t="s">
        <v>781</v>
      </c>
      <c r="M11" s="258" t="s">
        <v>781</v>
      </c>
      <c r="N11" s="258" t="e">
        <f>VLOOKUP('1.Общие данные по зданию'!$C$10,'Экспресс потенциал'!C82:L92,3,1)</f>
        <v>#N/A</v>
      </c>
      <c r="O11" s="278">
        <v>20</v>
      </c>
      <c r="P11" s="258" t="s">
        <v>781</v>
      </c>
      <c r="Q11" s="258" t="s">
        <v>781</v>
      </c>
      <c r="R11" s="289" t="e">
        <f>VLOOKUP(0.9999*'0.Результаты расчета'!$B$29,Муз.школа!$C$6:$E$55,3,1)</f>
        <v>#VALUE!</v>
      </c>
      <c r="S11" s="289" t="e">
        <f>VLOOKUP(0.9999*'0.Результаты расчета'!$B$26,Муз.школа!$C$73:$E$122,3,1)</f>
        <v>#VALUE!</v>
      </c>
      <c r="T11" s="331">
        <v>0.06</v>
      </c>
      <c r="U11" s="289" t="e">
        <f>VLOOKUP(0.9999*'0.Результаты расчета'!$B$28,Муз.школа!$C$204:$E$253,3,1)</f>
        <v>#VALUE!</v>
      </c>
      <c r="V11" s="331">
        <v>0.06</v>
      </c>
      <c r="W11" s="331">
        <v>0.06</v>
      </c>
      <c r="X11" s="289" t="e">
        <f>VLOOKUP(0.9999*'0.Результаты расчета'!$B$29,Муз.школа!$C$6:$E$55,2,1)</f>
        <v>#VALUE!</v>
      </c>
      <c r="Y11" s="289" t="e">
        <f>VLOOKUP(0.9999*'0.Результаты расчета'!$B$26,Муз.школа!$C$73:$E$122,2,1)</f>
        <v>#VALUE!</v>
      </c>
      <c r="Z11" s="258" t="s">
        <v>781</v>
      </c>
      <c r="AA11" s="289" t="e">
        <f>VLOOKUP(0.9999*'0.Результаты расчета'!$B$28,Муз.школа!$C$204:$E$253,2,1)</f>
        <v>#VALUE!</v>
      </c>
      <c r="AB11" s="258" t="s">
        <v>781</v>
      </c>
      <c r="AC11" s="258" t="s">
        <v>781</v>
      </c>
      <c r="AD11" s="258" t="s">
        <v>763</v>
      </c>
      <c r="AE11" s="327" t="s">
        <v>769</v>
      </c>
      <c r="AF11" s="258" t="e">
        <f>G11*'1.Общие данные по зданию'!$C$19*N11/8.078/1163/0.93</f>
        <v>#N/A</v>
      </c>
      <c r="AH11" s="258" t="e">
        <f t="shared" si="0"/>
        <v>#N/A</v>
      </c>
    </row>
    <row r="12" spans="1:34">
      <c r="B12" s="258" t="s">
        <v>786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781</v>
      </c>
      <c r="M12" s="258" t="s">
        <v>781</v>
      </c>
      <c r="N12" s="258" t="e">
        <f>VLOOKUP('1.Общие данные по зданию'!$C$10,'Экспресс потенциал'!C65:L76,2,1)</f>
        <v>#N/A</v>
      </c>
      <c r="O12" s="278">
        <v>20</v>
      </c>
      <c r="P12" s="258" t="s">
        <v>781</v>
      </c>
      <c r="Q12" s="258" t="s">
        <v>781</v>
      </c>
      <c r="R12" s="289" t="e">
        <f>VLOOKUP(0.9999*'0.Результаты расчета'!$B$29,Мед.стационар!$C$6:$E$55,3,1)</f>
        <v>#VALUE!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 t="e">
        <f>VLOOKUP(0.9999*'0.Результаты расчета'!$B$28,Мед.стационар!$C$204:$E$253,3,1)</f>
        <v>#VALUE!</v>
      </c>
      <c r="V12" s="331">
        <v>0.06</v>
      </c>
      <c r="W12" s="331">
        <v>0.06</v>
      </c>
      <c r="X12" s="289" t="e">
        <f>VLOOKUP(0.9999*'0.Результаты расчета'!$B$29,Мед.стационар!$C$6:$E$55,2,1)</f>
        <v>#VALUE!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 t="e">
        <f>VLOOKUP(0.9999*'0.Результаты расчета'!$B$28,Мед.стационар!$C$204:$E$253,2,1)</f>
        <v>#VALUE!</v>
      </c>
      <c r="AB12" s="258" t="s">
        <v>781</v>
      </c>
      <c r="AC12" s="258" t="s">
        <v>781</v>
      </c>
      <c r="AD12" s="258" t="s">
        <v>764</v>
      </c>
      <c r="AE12" s="327" t="s">
        <v>767</v>
      </c>
      <c r="AF12" s="258" t="e">
        <f>G12*'1.Общие данные по зданию'!$C$19*N12/8.078/1163/0.93</f>
        <v>#N/A</v>
      </c>
      <c r="AG12" s="258" t="e">
        <f>I12*'1.Общие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2" s="258" t="e">
        <f t="shared" si="0"/>
        <v>#N/A</v>
      </c>
    </row>
    <row r="13" spans="1:34">
      <c r="A13" s="334"/>
      <c r="B13" s="334" t="s">
        <v>797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781</v>
      </c>
      <c r="M13" s="258" t="s">
        <v>781</v>
      </c>
      <c r="N13" s="258" t="e">
        <f>VLOOKUP('1.Общие данные по зданию'!$C$10,'Экспресс потенциал'!C49:F60,3,1)</f>
        <v>#N/A</v>
      </c>
      <c r="O13" s="278">
        <v>20</v>
      </c>
      <c r="P13" s="258" t="s">
        <v>781</v>
      </c>
      <c r="Q13" s="258" t="s">
        <v>781</v>
      </c>
      <c r="R13" s="289" t="e">
        <f>VLOOKUP(0.9999*'0.Результаты расчета'!$B$29,'Поликлиника,амбулаторий'!$C$6:$E$55,3,1)</f>
        <v>#VALUE!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 t="e">
        <f>VLOOKUP(0.9999*'0.Результаты расчета'!$B$28,'Поликлиника,амбулаторий'!$C$204:$E$253,3,1)</f>
        <v>#VALUE!</v>
      </c>
      <c r="V13" s="331">
        <v>0.06</v>
      </c>
      <c r="W13" s="331">
        <v>0.06</v>
      </c>
      <c r="X13" s="289" t="e">
        <f>VLOOKUP(0.9999*'0.Результаты расчета'!$B$29,'Поликлиника,амбулаторий'!$C$6:$E$55,2,1)</f>
        <v>#VALUE!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 t="e">
        <f>VLOOKUP(0.9999*'0.Результаты расчета'!$B$28,'Поликлиника,амбулаторий'!$C$204:$E$253,2,1)</f>
        <v>#VALUE!</v>
      </c>
      <c r="AB13" s="258" t="s">
        <v>781</v>
      </c>
      <c r="AC13" s="258" t="s">
        <v>781</v>
      </c>
      <c r="AD13" s="258" t="s">
        <v>764</v>
      </c>
      <c r="AE13" s="327" t="s">
        <v>767</v>
      </c>
      <c r="AF13" s="258" t="e">
        <f>G13*'1.Общие данные по зданию'!$C$19*N13/8.078/1163/0.93</f>
        <v>#N/A</v>
      </c>
      <c r="AG13" s="258" t="e">
        <f>I13*'1.Общие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3" s="258" t="e">
        <f t="shared" si="0"/>
        <v>#N/A</v>
      </c>
    </row>
    <row r="14" spans="1:34">
      <c r="B14" s="258" t="s">
        <v>787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781</v>
      </c>
      <c r="I14" s="258" t="s">
        <v>781</v>
      </c>
      <c r="J14" s="258">
        <v>7.53</v>
      </c>
      <c r="K14" s="258">
        <f>ROUND(J14*0.6,2)</f>
        <v>4.5199999999999996</v>
      </c>
      <c r="L14" s="258" t="s">
        <v>781</v>
      </c>
      <c r="M14" s="258" t="s">
        <v>781</v>
      </c>
      <c r="N14" s="329" t="e">
        <f>VLOOKUP('1.Общие данные по зданию'!$C$10,'Экспресс потенциал'!C33:I44,IF('1.Общие данные по зданию'!C9="1 смена",2,3),1)</f>
        <v>#N/A</v>
      </c>
      <c r="O14" s="278">
        <v>20</v>
      </c>
      <c r="P14" s="258" t="s">
        <v>781</v>
      </c>
      <c r="Q14" s="258" t="s">
        <v>781</v>
      </c>
      <c r="R14" s="289" t="e">
        <f>VLOOKUP(0.9999*'0.Результаты расчета'!$B$29,'Аптека,мол.кухня,ветаптека'!$C$6:$E$55,3,1)</f>
        <v>#VALUE!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 t="e">
        <f>VLOOKUP(0.9999*'0.Результаты расчета'!$B$28,'Аптека,мол.кухня,ветаптека'!$C$204:$E$253,3,1)</f>
        <v>#VALUE!</v>
      </c>
      <c r="V14" s="331">
        <v>0.06</v>
      </c>
      <c r="W14" s="331">
        <v>0.06</v>
      </c>
      <c r="X14" s="289" t="e">
        <f>VLOOKUP(0.9999*'0.Результаты расчета'!$B$29,'Аптека,мол.кухня,ветаптека'!$C$6:$E$55,2,1)</f>
        <v>#VALUE!</v>
      </c>
      <c r="Y14" s="289" t="e">
        <f>VLOOKUP(0.9999*'0.Результаты расчета'!$B$26,'Аптека,мол.кухня,ветаптека'!$C$73:$E$122,2,1)</f>
        <v>#VALUE!</v>
      </c>
      <c r="Z14" s="258" t="s">
        <v>781</v>
      </c>
      <c r="AA14" s="289" t="e">
        <f>VLOOKUP(0.9999*'0.Результаты расчета'!$B$28,'Аптека,мол.кухня,ветаптека'!$C$204:$E$253,2,1)</f>
        <v>#VALUE!</v>
      </c>
      <c r="AB14" s="289" t="e">
        <f>VLOOKUP(0.9999*'0.Результаты расчета'!$B$30,'Аптека,мол.кухня,ветаптека'!$C$270:$E$319,2,1)</f>
        <v>#VALUE!</v>
      </c>
      <c r="AC14" s="258" t="s">
        <v>781</v>
      </c>
      <c r="AD14" s="258" t="s">
        <v>762</v>
      </c>
      <c r="AE14" s="258" t="s">
        <v>766</v>
      </c>
      <c r="AF14" s="258" t="e">
        <f>G14*'1.Общие данные по зданию'!$C$19*N14/8.078/1163/0.93</f>
        <v>#N/A</v>
      </c>
      <c r="AH14" s="258" t="e">
        <f t="shared" si="0"/>
        <v>#N/A</v>
      </c>
    </row>
    <row r="15" spans="1:34">
      <c r="A15" s="334"/>
      <c r="B15" s="334" t="s">
        <v>798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 t="e">
        <f>VLOOKUP('1.Общие данные по зданию'!$C$10,'Экспресс потенциал'!C65:F76,2,1)</f>
        <v>#N/A</v>
      </c>
      <c r="O15" s="278">
        <v>20</v>
      </c>
      <c r="P15" s="258" t="s">
        <v>781</v>
      </c>
      <c r="Q15" s="258" t="s">
        <v>781</v>
      </c>
      <c r="R15" s="289" t="e">
        <f>VLOOKUP(0.9999*'0.Результаты расчета'!$B$29,Больница!$C$6:$E$55,3,1)</f>
        <v>#VALUE!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 t="e">
        <f>VLOOKUP(0.9999*'0.Результаты расчета'!$B$28,Больница!$C$204:$E$253,3,1)</f>
        <v>#VALUE!</v>
      </c>
      <c r="V15" s="289" t="e">
        <f>VLOOKUP(0.9999*'0.Результаты расчета'!$B$30,Больница!$C$270:$E$319,3,1)</f>
        <v>#VALUE!</v>
      </c>
      <c r="W15" s="331">
        <v>0.06</v>
      </c>
      <c r="X15" s="289" t="e">
        <f>VLOOKUP(0.9999*'0.Результаты расчета'!$B$29,Больница!$C$6:$E$55,2,1)</f>
        <v>#VALUE!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 t="e">
        <f>VLOOKUP(0.9999*'0.Результаты расчета'!$B$28,Больница!$C$204:$E$253,2,1)</f>
        <v>#VALUE!</v>
      </c>
      <c r="AB15" s="289" t="e">
        <f>VLOOKUP(0.9999*'0.Результаты расчета'!$B$30,Больница!$C$270:$E$319,2,1)</f>
        <v>#VALUE!</v>
      </c>
      <c r="AC15" s="258" t="s">
        <v>781</v>
      </c>
      <c r="AD15" s="258" t="s">
        <v>765</v>
      </c>
      <c r="AE15" s="327" t="s">
        <v>768</v>
      </c>
      <c r="AF15" s="258" t="e">
        <f>G15*'1.Общие данные по зданию'!$C$19*N15/8.078/1163/0.93</f>
        <v>#N/A</v>
      </c>
      <c r="AG15" s="258" t="e">
        <f>I15*'1.Общие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5" s="258" t="e">
        <f t="shared" si="0"/>
        <v>#N/A</v>
      </c>
    </row>
    <row r="16" spans="1:34">
      <c r="A16" s="334"/>
      <c r="B16" s="334" t="s">
        <v>799</v>
      </c>
      <c r="C16" s="258">
        <v>1</v>
      </c>
      <c r="D16" s="258">
        <v>6.22</v>
      </c>
      <c r="E16" s="258">
        <v>3.73</v>
      </c>
      <c r="F16" s="258" t="s">
        <v>187</v>
      </c>
      <c r="G16" s="258" t="s">
        <v>187</v>
      </c>
      <c r="H16" s="258" t="s">
        <v>781</v>
      </c>
      <c r="I16" s="258" t="s">
        <v>781</v>
      </c>
      <c r="J16" s="258">
        <v>1.45</v>
      </c>
      <c r="K16" s="258">
        <v>0.87</v>
      </c>
      <c r="L16" s="258" t="s">
        <v>781</v>
      </c>
      <c r="M16" s="258" t="s">
        <v>781</v>
      </c>
      <c r="N16" s="329" t="e">
        <f>VLOOKUP('1.Общие данные по зданию'!$C$10,'Экспресс потенциал'!C49:F60,2,1)</f>
        <v>#N/A</v>
      </c>
      <c r="O16" s="278">
        <v>20</v>
      </c>
      <c r="P16" s="258" t="s">
        <v>781</v>
      </c>
      <c r="Q16" s="258" t="s">
        <v>781</v>
      </c>
      <c r="R16" s="289" t="e">
        <f>VLOOKUP(0.9999*'0.Результаты расчета'!$B$29,ФАП!$C$6:$E$55,3,1)</f>
        <v>#VALUE!</v>
      </c>
      <c r="S16" s="331">
        <v>0.06</v>
      </c>
      <c r="T16" s="331">
        <v>0.06</v>
      </c>
      <c r="U16" s="289" t="e">
        <f>VLOOKUP(0.9999*'0.Результаты расчета'!$B$28,ФАП!$C$204:$E$253,3,1)</f>
        <v>#VALUE!</v>
      </c>
      <c r="V16" s="331">
        <v>0.06</v>
      </c>
      <c r="W16" s="331">
        <v>0.06</v>
      </c>
      <c r="X16" s="289" t="e">
        <f>VLOOKUP(0.9999*'0.Результаты расчета'!$B$29,ФАП!$C$6:$E$55,2,1)</f>
        <v>#VALUE!</v>
      </c>
      <c r="Y16" s="258" t="s">
        <v>781</v>
      </c>
      <c r="Z16" s="258" t="s">
        <v>781</v>
      </c>
      <c r="AA16" s="289" t="e">
        <f>VLOOKUP(0.9999*'0.Результаты расчета'!$B$28,ФАП!$C$204:$E$253,2,1)</f>
        <v>#VALUE!</v>
      </c>
      <c r="AB16" s="258" t="s">
        <v>781</v>
      </c>
      <c r="AC16" s="258" t="s">
        <v>781</v>
      </c>
      <c r="AD16" s="258" t="s">
        <v>762</v>
      </c>
      <c r="AE16" s="258" t="s">
        <v>766</v>
      </c>
      <c r="AF16" s="258" t="e">
        <f>G13*'1.Общие данные по зданию'!$C$19*N16/8.078/1163/0.93</f>
        <v>#N/A</v>
      </c>
      <c r="AH16" s="258" t="e">
        <f t="shared" si="0"/>
        <v>#N/A</v>
      </c>
    </row>
    <row r="17" spans="1:34">
      <c r="A17" s="334"/>
      <c r="B17" s="334" t="s">
        <v>800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781</v>
      </c>
      <c r="I17" s="258" t="s">
        <v>781</v>
      </c>
      <c r="J17" s="258">
        <v>2.1800000000000002</v>
      </c>
      <c r="K17" s="258">
        <f t="shared" ref="K17:K26" si="3">ROUND(J17*0.6,2)</f>
        <v>1.31</v>
      </c>
      <c r="L17" s="258" t="s">
        <v>781</v>
      </c>
      <c r="M17" s="258" t="s">
        <v>781</v>
      </c>
      <c r="N17" s="329" t="e">
        <f>VLOOKUP('1.Общие данные по зданию'!$C$10,'Экспресс потенциал'!C82:L92,5,1)</f>
        <v>#N/A</v>
      </c>
      <c r="O17" s="278">
        <v>18</v>
      </c>
      <c r="P17" s="258" t="s">
        <v>781</v>
      </c>
      <c r="Q17" s="258" t="s">
        <v>781</v>
      </c>
      <c r="R17" s="328" t="e">
        <f>VLOOKUP(0.9999*'0.Результаты расчета'!$B$29,'Откр.спорт.сооруж-е'!$C$6:$E$55,3,1)</f>
        <v>#VALUE!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 t="e">
        <f>VLOOKUP(0.9999*'0.Результаты расчета'!$B$28,'Откр.спорт.сооруж-е'!$C$204:$E$253,3,1)</f>
        <v>#VALUE!</v>
      </c>
      <c r="V17" s="331">
        <v>0.06</v>
      </c>
      <c r="W17" s="331">
        <v>0.06</v>
      </c>
      <c r="X17" s="328" t="e">
        <f>VLOOKUP(0.9999*'0.Результаты расчета'!$B$29,'Откр.спорт.сооруж-е'!$C$6:$E$55,2,1)</f>
        <v>#VALUE!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 t="e">
        <f>VLOOKUP(0.9999*'0.Результаты расчета'!$B$28,'Откр.спорт.сооруж-е'!$C$204:$E$253,2,1)</f>
        <v>#VALUE!</v>
      </c>
      <c r="AB17" s="258" t="s">
        <v>781</v>
      </c>
      <c r="AC17" s="258" t="s">
        <v>781</v>
      </c>
      <c r="AD17" s="258" t="s">
        <v>763</v>
      </c>
      <c r="AE17" s="327" t="s">
        <v>769</v>
      </c>
      <c r="AF17" s="258" t="e">
        <f>G17*'1.Общие данные по зданию'!$C$19*N17/8.078/1163/0.93</f>
        <v>#N/A</v>
      </c>
      <c r="AH17" s="258" t="e">
        <f t="shared" si="0"/>
        <v>#N/A</v>
      </c>
    </row>
    <row r="18" spans="1:34">
      <c r="A18" s="334"/>
      <c r="B18" s="334" t="s">
        <v>801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781</v>
      </c>
      <c r="M18" s="258" t="s">
        <v>781</v>
      </c>
      <c r="N18" s="329" t="e">
        <f>VLOOKUP('1.Общие данные по зданию'!$C$10,'Экспресс потенциал'!C82:L92,6,1)</f>
        <v>#N/A</v>
      </c>
      <c r="O18" s="278">
        <v>18</v>
      </c>
      <c r="P18" s="258" t="s">
        <v>781</v>
      </c>
      <c r="Q18" s="258" t="s">
        <v>781</v>
      </c>
      <c r="R18" s="328" t="e">
        <f>VLOOKUP(0.9999*'0.Результаты расчета'!$B$29,'Крыт.спорт.сооруж-е'!$C$6:$E$55,3,1)</f>
        <v>#VALUE!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 t="e">
        <f>VLOOKUP(0.9999*'0.Результаты расчета'!$B$28,'Крыт.спорт.сооруж-е'!$C$204:$E$253,3,1)</f>
        <v>#VALUE!</v>
      </c>
      <c r="V18" s="331">
        <v>0.06</v>
      </c>
      <c r="W18" s="331">
        <v>0.06</v>
      </c>
      <c r="X18" s="328" t="e">
        <f>VLOOKUP(0.9999*'0.Результаты расчета'!$B$29,'Крыт.спорт.сооруж-е'!$C$6:$E$55,2,1)</f>
        <v>#VALUE!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 t="e">
        <f>VLOOKUP(0.9999*'0.Результаты расчета'!$B$28,'Крыт.спорт.сооруж-е'!$C$204:$E$253,2,1)</f>
        <v>#VALUE!</v>
      </c>
      <c r="AB18" s="258" t="s">
        <v>781</v>
      </c>
      <c r="AC18" s="258" t="s">
        <v>781</v>
      </c>
      <c r="AD18" s="258" t="s">
        <v>763</v>
      </c>
      <c r="AE18" s="327" t="s">
        <v>769</v>
      </c>
      <c r="AF18" s="258" t="e">
        <f>G18*'1.Общие данные по зданию'!$C$19*N18/8.078/1163/0.93</f>
        <v>#N/A</v>
      </c>
      <c r="AG18" s="258" t="e">
        <f>I18*'1.Общие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8" s="258" t="e">
        <f t="shared" si="0"/>
        <v>#N/A</v>
      </c>
    </row>
    <row r="19" spans="1:34">
      <c r="B19" s="258" t="s">
        <v>788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781</v>
      </c>
      <c r="I19" s="258" t="s">
        <v>781</v>
      </c>
      <c r="J19" s="258">
        <v>9.5399999999999991</v>
      </c>
      <c r="K19" s="258">
        <f t="shared" si="3"/>
        <v>5.72</v>
      </c>
      <c r="L19" s="258" t="s">
        <v>781</v>
      </c>
      <c r="M19" s="258" t="s">
        <v>781</v>
      </c>
      <c r="N19" s="330" t="e">
        <f>VLOOKUP('1.Общие данные по зданию'!$C$10,'Экспресс потенциал'!C82:L92,3,1)</f>
        <v>#N/A</v>
      </c>
      <c r="O19" s="278">
        <v>24</v>
      </c>
      <c r="P19" s="258" t="s">
        <v>781</v>
      </c>
      <c r="Q19" s="258" t="s">
        <v>781</v>
      </c>
      <c r="R19" s="289" t="e">
        <f>VLOOKUP(0.9999*'0.Результаты расчета'!$B$29,Бассейны!$C$6:$E$55,3,1)</f>
        <v>#VALUE!</v>
      </c>
      <c r="S19" s="289" t="e">
        <f>VLOOKUP(0.9999*'0.Результаты расчета'!$B$26,Бассейны!$C$73:$E$122,3,1)</f>
        <v>#VALUE!</v>
      </c>
      <c r="T19" s="331">
        <v>0.06</v>
      </c>
      <c r="U19" s="289" t="e">
        <f>VLOOKUP(0.9999*'0.Результаты расчета'!$B$28,Бассейны!$C$204:$E$253,3,1)</f>
        <v>#VALUE!</v>
      </c>
      <c r="V19" s="331">
        <v>0.06</v>
      </c>
      <c r="W19" s="331">
        <v>0.06</v>
      </c>
      <c r="X19" s="289" t="e">
        <f>VLOOKUP(0.9999*'0.Результаты расчета'!$B$29,Бассейны!$C$6:$E$55,2,1)</f>
        <v>#VALUE!</v>
      </c>
      <c r="Y19" s="289" t="e">
        <f>VLOOKUP(0.9999*'0.Результаты расчета'!$B$26,Бассейны!$C$73:$E$122,2,1)</f>
        <v>#VALUE!</v>
      </c>
      <c r="Z19" s="258" t="s">
        <v>781</v>
      </c>
      <c r="AA19" s="289" t="e">
        <f>VLOOKUP(0.9999*'0.Результаты расчета'!$B$28,Бассейны!$C$204:$E$253,2,1)</f>
        <v>#VALUE!</v>
      </c>
      <c r="AB19" s="258" t="s">
        <v>781</v>
      </c>
      <c r="AC19" s="258" t="s">
        <v>781</v>
      </c>
      <c r="AD19" s="258" t="s">
        <v>763</v>
      </c>
      <c r="AE19" s="327" t="s">
        <v>769</v>
      </c>
      <c r="AF19" s="258" t="e">
        <f>G19*'1.Общие данные по зданию'!$C$19*N19/8.078/1163/0.93</f>
        <v>#N/A</v>
      </c>
      <c r="AH19" s="258" t="e">
        <f t="shared" si="0"/>
        <v>#N/A</v>
      </c>
    </row>
    <row r="20" spans="1:34">
      <c r="B20" s="258" t="s">
        <v>789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781</v>
      </c>
      <c r="M20" s="258" t="s">
        <v>781</v>
      </c>
      <c r="N20" s="329" t="e">
        <f>VLOOKUP('1.Общие данные по зданию'!$C$10,'Экспресс потенциал'!C33:I44,IF('1.Общие данные по зданию'!C9="1 смена",2,3),1)</f>
        <v>#N/A</v>
      </c>
      <c r="O20" s="278">
        <v>20</v>
      </c>
      <c r="P20" s="258" t="s">
        <v>781</v>
      </c>
      <c r="Q20" s="258" t="s">
        <v>781</v>
      </c>
      <c r="R20" s="289" t="e">
        <f>VLOOKUP(0.9999*'0.Результаты расчета'!$B$29,Библиотеки!$C$6:$E$55,3,1)</f>
        <v>#VALUE!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 t="e">
        <f>VLOOKUP(0.9999*'0.Результаты расчета'!$B$28,Библиотеки!$C$204:$E$253,3,1)</f>
        <v>#VALUE!</v>
      </c>
      <c r="V20" s="331">
        <v>0.06</v>
      </c>
      <c r="W20" s="331">
        <v>0.06</v>
      </c>
      <c r="X20" s="289" t="e">
        <f>VLOOKUP(0.9999*'0.Результаты расчета'!$B$29,Библиотеки!$C$6:$E$55,2,1)</f>
        <v>#VALUE!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 t="e">
        <f>VLOOKUP(0.9999*'0.Результаты расчета'!$B$28,Библиотеки!$C$204:$E$253,2,1)</f>
        <v>#VALUE!</v>
      </c>
      <c r="AB20" s="258" t="s">
        <v>781</v>
      </c>
      <c r="AC20" s="258" t="s">
        <v>781</v>
      </c>
      <c r="AD20" s="258" t="s">
        <v>762</v>
      </c>
      <c r="AE20" s="258" t="s">
        <v>766</v>
      </c>
      <c r="AF20" s="258" t="e">
        <f>G20*'1.Общие данные по зданию'!$C$19*N20/8.078/1163/0.93</f>
        <v>#N/A</v>
      </c>
      <c r="AG20" s="258" t="e">
        <f>I20*'1.Общие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0" s="258" t="e">
        <f t="shared" si="0"/>
        <v>#N/A</v>
      </c>
    </row>
    <row r="21" spans="1:34">
      <c r="B21" s="258" t="s">
        <v>790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781</v>
      </c>
      <c r="I21" s="258" t="s">
        <v>781</v>
      </c>
      <c r="J21" s="258">
        <v>0.28000000000000003</v>
      </c>
      <c r="K21" s="258">
        <f t="shared" si="3"/>
        <v>0.17</v>
      </c>
      <c r="L21" s="258" t="s">
        <v>781</v>
      </c>
      <c r="M21" s="258" t="s">
        <v>781</v>
      </c>
      <c r="N21" s="329" t="e">
        <f>VLOOKUP('1.Общие данные по зданию'!$C$10,'Экспресс потенциал'!C82:L92,3,1)</f>
        <v>#N/A</v>
      </c>
      <c r="O21" s="278">
        <v>20</v>
      </c>
      <c r="P21" s="258" t="s">
        <v>781</v>
      </c>
      <c r="Q21" s="258" t="s">
        <v>781</v>
      </c>
      <c r="R21" s="289" t="e">
        <f>VLOOKUP(0.9999*'0.Результаты расчета'!$B$29,Музеи!$C$6:$E$55,3,1)</f>
        <v>#VALUE!</v>
      </c>
      <c r="S21" s="289" t="e">
        <f>VLOOKUP(0.9999*'0.Результаты расчета'!$B$26,Музеи!$C$73:$E$122,3,1)</f>
        <v>#VALUE!</v>
      </c>
      <c r="T21" s="331">
        <v>0.06</v>
      </c>
      <c r="U21" s="289" t="e">
        <f>VLOOKUP(0.9999*'0.Результаты расчета'!$B$28,Музеи!$C$204:$E$253,3,1)</f>
        <v>#VALUE!</v>
      </c>
      <c r="V21" s="331">
        <v>0.06</v>
      </c>
      <c r="W21" s="331">
        <v>0.06</v>
      </c>
      <c r="X21" s="289" t="e">
        <f>VLOOKUP(0.9999*'0.Результаты расчета'!$B$29,Музеи!$C$6:$E$55,2,1)</f>
        <v>#VALUE!</v>
      </c>
      <c r="Y21" s="289" t="e">
        <f>VLOOKUP(0.9999*'0.Результаты расчета'!$B$26,Музеи!$C$73:$E$122,2,1)</f>
        <v>#VALUE!</v>
      </c>
      <c r="Z21" s="258" t="s">
        <v>781</v>
      </c>
      <c r="AA21" s="289" t="e">
        <f>VLOOKUP(0.9999*'0.Результаты расчета'!$B$28,Музеи!$C$204:$E$253,2,1)</f>
        <v>#VALUE!</v>
      </c>
      <c r="AB21" s="258" t="s">
        <v>781</v>
      </c>
      <c r="AC21" s="258" t="s">
        <v>781</v>
      </c>
      <c r="AD21" s="258" t="s">
        <v>763</v>
      </c>
      <c r="AE21" s="327" t="s">
        <v>769</v>
      </c>
      <c r="AF21" s="258" t="e">
        <f>G21*'1.Общие данные по зданию'!$C$19*N21/8.078/1163/0.93</f>
        <v>#N/A</v>
      </c>
      <c r="AH21" s="258" t="e">
        <f t="shared" si="0"/>
        <v>#N/A</v>
      </c>
    </row>
    <row r="22" spans="1:34">
      <c r="B22" s="258" t="s">
        <v>791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781</v>
      </c>
      <c r="I22" s="258" t="s">
        <v>781</v>
      </c>
      <c r="J22" s="258">
        <v>0.84</v>
      </c>
      <c r="K22" s="258">
        <f t="shared" si="3"/>
        <v>0.5</v>
      </c>
      <c r="L22" s="258" t="s">
        <v>781</v>
      </c>
      <c r="M22" s="258" t="s">
        <v>781</v>
      </c>
      <c r="N22" s="329" t="e">
        <f>VLOOKUP('1.Общие данные по зданию'!$C$10,'Экспресс потенциал'!C82:L92,3,1)</f>
        <v>#N/A</v>
      </c>
      <c r="O22" s="278">
        <v>20</v>
      </c>
      <c r="P22" s="258" t="s">
        <v>781</v>
      </c>
      <c r="Q22" s="258" t="s">
        <v>781</v>
      </c>
      <c r="R22" s="289" t="e">
        <f>VLOOKUP(0.9999*'0.Результаты расчета'!$B$29,'Театры, кинотеатры'!$C$6:$E$55,3,1)</f>
        <v>#VALUE!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 t="e">
        <f>VLOOKUP(0.9999*'0.Результаты расчета'!$B$28,'Театры, кинотеатры'!$C$204:$E$253,3,1)</f>
        <v>#VALUE!</v>
      </c>
      <c r="V22" s="331">
        <v>0.06</v>
      </c>
      <c r="W22" s="331">
        <v>0.06</v>
      </c>
      <c r="X22" s="289" t="e">
        <f>VLOOKUP(0.9999*'0.Результаты расчета'!$B$29,'Театры, кинотеатры'!$C$6:$E$55,2,1)</f>
        <v>#VALUE!</v>
      </c>
      <c r="Y22" s="289" t="e">
        <f>VLOOKUP(0.9999*'0.Результаты расчета'!$B$26,'Театры, кинотеатры'!$C$73:$E$122,2,1)</f>
        <v>#VALUE!</v>
      </c>
      <c r="Z22" s="258" t="s">
        <v>781</v>
      </c>
      <c r="AA22" s="289" t="e">
        <f>VLOOKUP(0.9999*'0.Результаты расчета'!$B$28,'Театры, кинотеатры'!$C$204:$E$253,2,1)</f>
        <v>#VALUE!</v>
      </c>
      <c r="AB22" s="258" t="s">
        <v>781</v>
      </c>
      <c r="AC22" s="258" t="s">
        <v>781</v>
      </c>
      <c r="AD22" s="258" t="s">
        <v>763</v>
      </c>
      <c r="AE22" s="327" t="s">
        <v>769</v>
      </c>
      <c r="AF22" s="258" t="e">
        <f>G22*'1.Общие данные по зданию'!$C$19*N22/8.078/1163/0.93</f>
        <v>#N/A</v>
      </c>
      <c r="AH22" s="258" t="e">
        <f t="shared" si="0"/>
        <v>#N/A</v>
      </c>
    </row>
    <row r="23" spans="1:34">
      <c r="A23" s="334"/>
      <c r="B23" s="334" t="s">
        <v>802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 t="e">
        <f>VLOOKUP('1.Общие данные по зданию'!$C$10,'Экспресс потенциал'!C82:L92,3,1)</f>
        <v>#N/A</v>
      </c>
      <c r="O23" s="278">
        <v>20</v>
      </c>
      <c r="P23" s="278">
        <v>88.82</v>
      </c>
      <c r="Q23" s="278">
        <f>0.6*P23</f>
        <v>53.291999999999994</v>
      </c>
      <c r="R23" s="289" t="e">
        <f>VLOOKUP(0.9999*'0.Результаты расчета'!$B$29,Клуб!$C$6:$E$55,3,1)</f>
        <v>#VALUE!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 t="e">
        <f>VLOOKUP(0.9999*'0.Результаты расчета'!$B$28,Клуб!$C$204:$E$253,3,1)</f>
        <v>#VALUE!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 t="e">
        <f>VLOOKUP(0.9999*'0.Результаты расчета'!$B$29,Клуб!$C$6:$E$55,2,1)</f>
        <v>#VALUE!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 t="e">
        <f>VLOOKUP(0.9999*'0.Результаты расчета'!$B$28,Клуб!$C$204:$E$253,2,1)</f>
        <v>#VALUE!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763</v>
      </c>
      <c r="AE23" s="327" t="s">
        <v>769</v>
      </c>
      <c r="AF23" s="258" t="e">
        <f>G23*'1.Общие данные по зданию'!$C$19*N23/8.078/1163/0.93</f>
        <v>#N/A</v>
      </c>
      <c r="AG23" s="258" t="e">
        <f>I23*'1.Общие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3" s="258" t="e">
        <f t="shared" si="0"/>
        <v>#N/A</v>
      </c>
    </row>
    <row r="24" spans="1:34">
      <c r="B24" s="258" t="s">
        <v>792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 t="e">
        <f>VLOOKUP('1.Общие данные по зданию'!$C$10,'Экспресс потенциал'!C33:I44,IF('1.Общие данные по зданию'!C9="1 смена",4,5),1)</f>
        <v>#N/A</v>
      </c>
      <c r="O24" s="278">
        <v>20</v>
      </c>
      <c r="P24" s="278">
        <v>260.89999999999998</v>
      </c>
      <c r="Q24" s="278">
        <f>0.6*P24</f>
        <v>156.54</v>
      </c>
      <c r="R24" s="289" t="e">
        <f>VLOOKUP(0.9999*'0.Результаты расчета'!$B$29,'Адм. здания'!$C$6:$E$55,3,1)</f>
        <v>#VALUE!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 t="e">
        <f>VLOOKUP(0.9999*'0.Результаты расчета'!$B$28,'Адм. здания'!$C$204:$E$253,3,1)</f>
        <v>#VALUE!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 t="e">
        <f>VLOOKUP(0.9999*'0.Результаты расчета'!$B$29,'Адм. здания'!$C$6:$E$55,2,1)</f>
        <v>#VALUE!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 t="e">
        <f>VLOOKUP(0.9999*'0.Результаты расчета'!$B$28,'Адм. здания'!$C$204:$E$253,2,1)</f>
        <v>#VALUE!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762</v>
      </c>
      <c r="AE24" s="258" t="s">
        <v>766</v>
      </c>
      <c r="AF24" s="258" t="e">
        <f>G24*'1.Общие данные по зданию'!$C$19*N24/8.078/1163/0.93</f>
        <v>#N/A</v>
      </c>
      <c r="AG24" s="258" t="e">
        <f>I24*'1.Общие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4" s="258" t="e">
        <f t="shared" si="0"/>
        <v>#N/A</v>
      </c>
    </row>
    <row r="25" spans="1:34">
      <c r="B25" s="258" t="s">
        <v>793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 t="e">
        <f>VLOOKUP('1.Общие данные по зданию'!$C$10,'Экспресс потенциал'!C33:I44,IF('1.Общие данные по зданию'!C9="1 смена",4,5),1)</f>
        <v>#N/A</v>
      </c>
      <c r="O25" s="278">
        <v>20</v>
      </c>
      <c r="P25" s="258" t="s">
        <v>781</v>
      </c>
      <c r="Q25" s="258" t="s">
        <v>781</v>
      </c>
      <c r="R25" s="289" t="e">
        <f>VLOOKUP(0.9999*'0.Результаты расчета'!$B$29,'Центры занятости и Собесы'!$C$6:$E$55,3,1)</f>
        <v>#VALUE!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 t="e">
        <f>VLOOKUP(0.9999*'0.Результаты расчета'!$B$28,'Центры занятости и Собесы'!$C$204:$E$253,3,1)</f>
        <v>#VALUE!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 t="e">
        <f>VLOOKUP(0.9999*'0.Результаты расчета'!$B$29,'Центры занятости и Собесы'!$C$6:$E$55,2,1)</f>
        <v>#VALUE!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 t="e">
        <f>VLOOKUP(0.9999*'0.Результаты расчета'!$B$28,'Центры занятости и Собесы'!$C$204:$E$253,2,1)</f>
        <v>#VALUE!</v>
      </c>
      <c r="AB25" s="289" t="e">
        <f>VLOOKUP(0.9999*'0.Результаты расчета'!$B$30,'Центры занятости и Собесы'!$C$270:$E$319,2,1)</f>
        <v>#VALUE!</v>
      </c>
      <c r="AC25" s="258" t="s">
        <v>781</v>
      </c>
      <c r="AD25" s="258" t="s">
        <v>762</v>
      </c>
      <c r="AE25" s="258" t="s">
        <v>766</v>
      </c>
      <c r="AF25" s="258" t="e">
        <f>G25*'1.Общие данные по зданию'!$C$19*N25/8.078/1163/0.93</f>
        <v>#N/A</v>
      </c>
      <c r="AG25" s="258" t="e">
        <f>I25*'1.Общие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5" s="258" t="e">
        <f t="shared" si="0"/>
        <v>#N/A</v>
      </c>
    </row>
    <row r="26" spans="1:34">
      <c r="B26" s="258" t="s">
        <v>794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781</v>
      </c>
      <c r="I26" s="258" t="s">
        <v>781</v>
      </c>
      <c r="J26" s="258">
        <v>16.8</v>
      </c>
      <c r="K26" s="258">
        <f t="shared" si="3"/>
        <v>10.08</v>
      </c>
      <c r="L26" s="258" t="s">
        <v>781</v>
      </c>
      <c r="M26" s="258" t="s">
        <v>781</v>
      </c>
      <c r="N26" s="329" t="e">
        <f>VLOOKUP('1.Общие данные по зданию'!$C$10,'Экспресс потенциал'!C33:I44,IF('1.Общие данные по зданию'!C9="1 смена",4,5),1)</f>
        <v>#N/A</v>
      </c>
      <c r="O26" s="278">
        <v>20</v>
      </c>
      <c r="P26" s="258" t="s">
        <v>781</v>
      </c>
      <c r="Q26" s="258" t="s">
        <v>781</v>
      </c>
      <c r="R26" s="289" t="e">
        <f>VLOOKUP(0.9999*'0.Результаты расчета'!$B$29,'НИИ и проч'!$C$6:$E$55,3,1)</f>
        <v>#VALUE!</v>
      </c>
      <c r="S26" s="289" t="e">
        <f>VLOOKUP(0.9999*'0.Результаты расчета'!$B$26,'НИИ и проч'!$C$73:$E$122,3,1)</f>
        <v>#VALUE!</v>
      </c>
      <c r="T26" s="331">
        <v>0.06</v>
      </c>
      <c r="U26" s="289" t="e">
        <f>VLOOKUP(0.9999*'0.Результаты расчета'!$B$28,'НИИ и проч'!$C$204:$E$253,3,1)</f>
        <v>#VALUE!</v>
      </c>
      <c r="V26" s="331">
        <v>0.06</v>
      </c>
      <c r="W26" s="331">
        <v>0.06</v>
      </c>
      <c r="X26" s="289" t="e">
        <f>VLOOKUP(0.9999*'0.Результаты расчета'!$B$29,'НИИ и проч'!$C$6:$E$55,2,1)</f>
        <v>#VALUE!</v>
      </c>
      <c r="Y26" s="289" t="e">
        <f>VLOOKUP(0.9999*'0.Результаты расчета'!$B$26,'НИИ и проч'!$C$73:$E$122,2,1)</f>
        <v>#VALUE!</v>
      </c>
      <c r="Z26" s="258" t="s">
        <v>781</v>
      </c>
      <c r="AA26" s="289" t="e">
        <f>VLOOKUP(0.9999*'0.Результаты расчета'!$B$28,'НИИ и проч'!$C$204:$E$253,2,1)</f>
        <v>#VALUE!</v>
      </c>
      <c r="AB26" s="258" t="s">
        <v>781</v>
      </c>
      <c r="AC26" s="258" t="s">
        <v>781</v>
      </c>
      <c r="AD26" s="258" t="s">
        <v>762</v>
      </c>
      <c r="AE26" s="258" t="s">
        <v>766</v>
      </c>
      <c r="AF26" s="258" t="e">
        <f>G26*'1.Общие данные по зданию'!$C$19*N26/8.078/1163/0.93</f>
        <v>#N/A</v>
      </c>
      <c r="AH26" s="258" t="e">
        <f t="shared" si="0"/>
        <v>#N/A</v>
      </c>
    </row>
    <row r="27" spans="1:34">
      <c r="B27" s="334" t="s">
        <v>779</v>
      </c>
      <c r="E27" s="334" t="s">
        <v>780</v>
      </c>
      <c r="G27" s="334" t="s">
        <v>780</v>
      </c>
      <c r="I27" s="334" t="s">
        <v>780</v>
      </c>
      <c r="K27" s="334" t="s">
        <v>780</v>
      </c>
      <c r="M27" s="334" t="s">
        <v>780</v>
      </c>
      <c r="N27" s="258">
        <v>1</v>
      </c>
      <c r="O27" s="258">
        <v>20</v>
      </c>
      <c r="P27" s="258" t="s">
        <v>781</v>
      </c>
      <c r="Q27" s="258" t="s">
        <v>781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780</v>
      </c>
      <c r="Y27" s="334" t="s">
        <v>780</v>
      </c>
      <c r="Z27" s="334" t="s">
        <v>780</v>
      </c>
      <c r="AA27" s="334" t="s">
        <v>780</v>
      </c>
      <c r="AB27" s="334" t="s">
        <v>780</v>
      </c>
      <c r="AC27" s="334" t="s">
        <v>780</v>
      </c>
    </row>
    <row r="30" spans="1:34">
      <c r="A30" s="277"/>
      <c r="C30" s="276" t="s">
        <v>186</v>
      </c>
    </row>
    <row r="31" spans="1:34" ht="47.25" customHeight="1">
      <c r="C31" s="261" t="s">
        <v>170</v>
      </c>
      <c r="D31" s="543" t="s">
        <v>185</v>
      </c>
      <c r="E31" s="543"/>
      <c r="F31" s="543" t="s">
        <v>184</v>
      </c>
      <c r="G31" s="543"/>
      <c r="H31" s="543" t="s">
        <v>183</v>
      </c>
      <c r="I31" s="543"/>
    </row>
    <row r="32" spans="1:34" ht="47.25">
      <c r="C32" s="261" t="s">
        <v>168</v>
      </c>
      <c r="D32" s="259" t="s">
        <v>182</v>
      </c>
      <c r="E32" s="259" t="s">
        <v>181</v>
      </c>
      <c r="F32" s="259" t="s">
        <v>182</v>
      </c>
      <c r="G32" s="259" t="s">
        <v>181</v>
      </c>
      <c r="H32" s="259" t="s">
        <v>182</v>
      </c>
      <c r="I32" s="259" t="s">
        <v>181</v>
      </c>
      <c r="M32" s="258" t="s">
        <v>162</v>
      </c>
    </row>
    <row r="33" spans="2:13" ht="15.75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180</v>
      </c>
    </row>
    <row r="34" spans="2:13" ht="15.75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75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75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75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75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75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75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75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75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75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75">
      <c r="C44" s="261">
        <v>12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.75">
      <c r="C45" s="267"/>
    </row>
    <row r="46" spans="2:13">
      <c r="B46" s="273"/>
      <c r="C46" s="275" t="s">
        <v>179</v>
      </c>
      <c r="D46" s="274" t="s">
        <v>178</v>
      </c>
      <c r="E46" s="273"/>
      <c r="F46" s="273"/>
    </row>
    <row r="47" spans="2:13" ht="47.25" customHeight="1">
      <c r="B47" s="273"/>
      <c r="C47" s="272" t="s">
        <v>170</v>
      </c>
      <c r="D47" s="541" t="s">
        <v>169</v>
      </c>
      <c r="E47" s="541"/>
      <c r="F47" s="541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75">
      <c r="C49" s="261">
        <v>1</v>
      </c>
      <c r="D49" s="262">
        <v>1</v>
      </c>
      <c r="E49" s="259">
        <v>1.03</v>
      </c>
      <c r="F49" s="259">
        <v>1.06</v>
      </c>
    </row>
    <row r="50" spans="3:6" ht="15.75">
      <c r="C50" s="261">
        <v>2</v>
      </c>
      <c r="D50" s="259">
        <v>0.97</v>
      </c>
      <c r="E50" s="262">
        <v>1</v>
      </c>
      <c r="F50" s="259">
        <v>1.03</v>
      </c>
    </row>
    <row r="51" spans="3:6" ht="15.75">
      <c r="C51" s="261">
        <v>3</v>
      </c>
      <c r="D51" s="259">
        <v>0.94</v>
      </c>
      <c r="E51" s="259">
        <v>0.97</v>
      </c>
      <c r="F51" s="262">
        <v>1</v>
      </c>
    </row>
    <row r="52" spans="3:6" ht="15.75">
      <c r="C52" s="261">
        <v>4</v>
      </c>
      <c r="D52" s="259">
        <v>0.94</v>
      </c>
      <c r="E52" s="259">
        <v>0.97</v>
      </c>
      <c r="F52" s="259">
        <v>1</v>
      </c>
    </row>
    <row r="53" spans="3:6" ht="15.75">
      <c r="C53" s="261">
        <v>5</v>
      </c>
      <c r="D53" s="259">
        <v>0.91</v>
      </c>
      <c r="E53" s="259">
        <v>0.94</v>
      </c>
      <c r="F53" s="259">
        <v>0.97</v>
      </c>
    </row>
    <row r="54" spans="3:6" ht="15.75">
      <c r="C54" s="261">
        <v>6</v>
      </c>
      <c r="D54" s="259">
        <v>0.87</v>
      </c>
      <c r="E54" s="259">
        <v>0.89</v>
      </c>
      <c r="F54" s="259">
        <v>0.92</v>
      </c>
    </row>
    <row r="55" spans="3:6" ht="15.75">
      <c r="C55" s="261">
        <v>7</v>
      </c>
      <c r="D55" s="259">
        <v>0.87</v>
      </c>
      <c r="E55" s="259">
        <v>0.89</v>
      </c>
      <c r="F55" s="259">
        <v>0.92</v>
      </c>
    </row>
    <row r="56" spans="3:6" ht="15.75">
      <c r="C56" s="261">
        <v>8</v>
      </c>
      <c r="D56" s="259">
        <v>0.84</v>
      </c>
      <c r="E56" s="259">
        <v>0.86</v>
      </c>
      <c r="F56" s="259">
        <v>0.89</v>
      </c>
    </row>
    <row r="57" spans="3:6" ht="15.75">
      <c r="C57" s="261">
        <v>9</v>
      </c>
      <c r="D57" s="259">
        <v>0.84</v>
      </c>
      <c r="E57" s="259">
        <v>0.86</v>
      </c>
      <c r="F57" s="259">
        <v>0.89</v>
      </c>
    </row>
    <row r="58" spans="3:6" ht="15.75">
      <c r="C58" s="261">
        <v>10</v>
      </c>
      <c r="D58" s="259">
        <v>0.82</v>
      </c>
      <c r="E58" s="259">
        <v>0.84</v>
      </c>
      <c r="F58" s="259">
        <v>0.87</v>
      </c>
    </row>
    <row r="59" spans="3:6" ht="15.75">
      <c r="C59" s="261">
        <v>11</v>
      </c>
      <c r="D59" s="259">
        <v>0.82</v>
      </c>
      <c r="E59" s="259">
        <v>0.84</v>
      </c>
      <c r="F59" s="259">
        <v>0.87</v>
      </c>
    </row>
    <row r="60" spans="3:6" ht="15.75">
      <c r="C60" s="261">
        <v>12</v>
      </c>
      <c r="D60" s="259">
        <v>0.8</v>
      </c>
      <c r="E60" s="259">
        <v>0.82</v>
      </c>
      <c r="F60" s="259">
        <v>0.85</v>
      </c>
    </row>
    <row r="61" spans="3:6" ht="18.75">
      <c r="C61" s="267"/>
    </row>
    <row r="62" spans="3:6">
      <c r="C62" s="270" t="s">
        <v>177</v>
      </c>
      <c r="D62" s="270" t="s">
        <v>176</v>
      </c>
      <c r="E62" s="269"/>
      <c r="F62" s="269"/>
    </row>
    <row r="63" spans="3:6" ht="47.25" customHeight="1">
      <c r="C63" s="268" t="s">
        <v>170</v>
      </c>
      <c r="D63" s="542" t="s">
        <v>169</v>
      </c>
      <c r="E63" s="542"/>
      <c r="F63" s="542"/>
    </row>
    <row r="64" spans="3:6" ht="15.75">
      <c r="C64" s="264" t="s">
        <v>168</v>
      </c>
      <c r="D64" s="262">
        <v>1</v>
      </c>
      <c r="E64" s="262">
        <v>2</v>
      </c>
      <c r="F64" s="262">
        <v>3</v>
      </c>
    </row>
    <row r="65" spans="3:12" ht="15.75">
      <c r="C65" s="261">
        <v>1</v>
      </c>
      <c r="D65" s="262">
        <v>1</v>
      </c>
      <c r="E65" s="259">
        <v>1.03</v>
      </c>
      <c r="F65" s="259">
        <v>1.06</v>
      </c>
    </row>
    <row r="66" spans="3:12" ht="15.75">
      <c r="C66" s="261">
        <v>2</v>
      </c>
      <c r="D66" s="259">
        <v>0.97</v>
      </c>
      <c r="E66" s="262">
        <v>1</v>
      </c>
      <c r="F66" s="259">
        <v>1.03</v>
      </c>
    </row>
    <row r="67" spans="3:12" ht="15.75">
      <c r="C67" s="261">
        <v>3</v>
      </c>
      <c r="D67" s="259">
        <v>0.95</v>
      </c>
      <c r="E67" s="259">
        <v>0.97</v>
      </c>
      <c r="F67" s="262">
        <v>1</v>
      </c>
    </row>
    <row r="68" spans="3:12" ht="15.75">
      <c r="C68" s="261">
        <v>4</v>
      </c>
      <c r="D68" s="259">
        <v>0.95</v>
      </c>
      <c r="E68" s="259">
        <v>0.97</v>
      </c>
      <c r="F68" s="259">
        <v>1</v>
      </c>
    </row>
    <row r="69" spans="3:12" ht="15.75">
      <c r="C69" s="261">
        <v>5</v>
      </c>
      <c r="D69" s="259">
        <v>0.92</v>
      </c>
      <c r="E69" s="259">
        <v>0.95</v>
      </c>
      <c r="F69" s="259">
        <v>0.97</v>
      </c>
    </row>
    <row r="70" spans="3:12" ht="15.75">
      <c r="C70" s="261">
        <v>6</v>
      </c>
      <c r="D70" s="259">
        <v>0.88</v>
      </c>
      <c r="E70" s="259">
        <v>0.91</v>
      </c>
      <c r="F70" s="259">
        <v>0.93</v>
      </c>
    </row>
    <row r="71" spans="3:12" ht="15.75">
      <c r="C71" s="261">
        <v>7</v>
      </c>
      <c r="D71" s="259">
        <v>0.88</v>
      </c>
      <c r="E71" s="259">
        <v>0.91</v>
      </c>
      <c r="F71" s="259">
        <v>0.93</v>
      </c>
    </row>
    <row r="72" spans="3:12" ht="15.75">
      <c r="C72" s="261">
        <v>8</v>
      </c>
      <c r="D72" s="259">
        <v>0.86</v>
      </c>
      <c r="E72" s="259">
        <v>0.88</v>
      </c>
      <c r="F72" s="259">
        <v>0.91</v>
      </c>
    </row>
    <row r="73" spans="3:12" ht="15.75">
      <c r="C73" s="261">
        <v>9</v>
      </c>
      <c r="D73" s="259">
        <v>0.86</v>
      </c>
      <c r="E73" s="259">
        <v>0.88</v>
      </c>
      <c r="F73" s="259">
        <v>0.91</v>
      </c>
    </row>
    <row r="74" spans="3:12" ht="15.75">
      <c r="C74" s="261">
        <v>10</v>
      </c>
      <c r="D74" s="259">
        <v>0.84</v>
      </c>
      <c r="E74" s="259">
        <v>0.86</v>
      </c>
      <c r="F74" s="259">
        <v>0.89</v>
      </c>
    </row>
    <row r="75" spans="3:12" ht="15.75">
      <c r="C75" s="261">
        <v>11</v>
      </c>
      <c r="D75" s="259">
        <v>0.84</v>
      </c>
      <c r="E75" s="259">
        <v>0.86</v>
      </c>
      <c r="F75" s="259">
        <v>0.89</v>
      </c>
    </row>
    <row r="76" spans="3:12" ht="15.75">
      <c r="C76" s="261">
        <v>12</v>
      </c>
      <c r="D76" s="259">
        <v>0.82</v>
      </c>
      <c r="E76" s="259">
        <v>0.84</v>
      </c>
      <c r="F76" s="259">
        <v>0.87</v>
      </c>
    </row>
    <row r="77" spans="3:12" ht="18.75">
      <c r="C77" s="267"/>
    </row>
    <row r="78" spans="3:12" ht="15.75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44" t="s">
        <v>173</v>
      </c>
      <c r="E79" s="544"/>
      <c r="F79" s="544"/>
      <c r="G79" s="543" t="s">
        <v>172</v>
      </c>
      <c r="H79" s="543"/>
      <c r="I79" s="543"/>
      <c r="J79" s="543" t="s">
        <v>171</v>
      </c>
      <c r="K79" s="543"/>
      <c r="L79" s="543"/>
    </row>
    <row r="80" spans="3:12" ht="47.25" customHeight="1">
      <c r="C80" s="261" t="s">
        <v>170</v>
      </c>
      <c r="D80" s="544" t="s">
        <v>169</v>
      </c>
      <c r="E80" s="544"/>
      <c r="F80" s="544"/>
      <c r="G80" s="543" t="s">
        <v>169</v>
      </c>
      <c r="H80" s="543"/>
      <c r="I80" s="543"/>
      <c r="J80" s="543" t="s">
        <v>169</v>
      </c>
      <c r="K80" s="543"/>
      <c r="L80" s="543"/>
    </row>
    <row r="81" spans="3:12" ht="15.75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75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75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75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75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75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75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75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75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75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75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75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7109375" defaultRowHeight="15"/>
  <cols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60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60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60.75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47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47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.7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.7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.7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.7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.7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.7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.7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.7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.7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.7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.7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.7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.7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.7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.7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.7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.7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.7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.7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.7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.7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.7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.7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.7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.7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.7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.7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.7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.7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.7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.7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.7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.7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.7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.7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.7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.7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.7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.7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.7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.7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.7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.7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.7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.7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.7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.7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.7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60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60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60.75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49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47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47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60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60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60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60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60.75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47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47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60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60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60.75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75" thickBot="1">
      <c r="A135" s="549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.7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.7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.7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.7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.7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.7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.7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.7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.7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.7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.7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.7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.7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.7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.7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.7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.7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.7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.7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.7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.7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.7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.7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.7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.7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.7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.7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.7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.7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.7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.7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.7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.7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.7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60.75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60.75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47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47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60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60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60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60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60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47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47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60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60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60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549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/>
      <c r="F189" s="26"/>
      <c r="G189" s="26"/>
    </row>
    <row r="190" spans="1:7" ht="60.75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60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47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47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60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60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60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60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6.75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60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0</v>
      </c>
      <c r="F69" s="49">
        <f>(1-F124)^(1/3)-1</f>
        <v>0</v>
      </c>
      <c r="G69" s="49"/>
    </row>
    <row r="70" spans="1:7" ht="72">
      <c r="A70" s="547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47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60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60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6.75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60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49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.7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.7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.7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.7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.7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.7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.7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.7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.7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.7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.7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.7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.7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.7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.7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.7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.7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.7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.7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.7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.7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.7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.7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.7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.7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.7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.7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.7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.7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.7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.7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.7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.7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.7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.7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.7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.7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.7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.7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.7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.7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.7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.7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.7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.7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.7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.7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.7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47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47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60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60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6.75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.75" thickBot="1"/>
    <row r="265" spans="1:7" ht="15" customHeight="1" thickBot="1">
      <c r="A265" s="548"/>
      <c r="B265" s="554"/>
      <c r="C265" s="555"/>
      <c r="D265" s="556"/>
      <c r="E265" s="19"/>
      <c r="F265" s="19"/>
      <c r="G265" s="19"/>
    </row>
    <row r="266" spans="1:7">
      <c r="A266" s="549"/>
      <c r="B266" s="235"/>
      <c r="D266" s="235"/>
      <c r="E266" s="235"/>
      <c r="F266" s="39"/>
      <c r="G266" s="39"/>
    </row>
    <row r="267" spans="1:7" ht="15.75" thickBot="1">
      <c r="A267" s="550"/>
      <c r="B267" s="3"/>
      <c r="C267" s="65"/>
      <c r="D267" s="20"/>
      <c r="E267" s="20"/>
      <c r="F267" s="20"/>
      <c r="G267" s="20"/>
    </row>
    <row r="268" spans="1:7" ht="15.75" thickBot="1">
      <c r="A268" s="50"/>
      <c r="B268" s="51"/>
      <c r="D268" s="51"/>
      <c r="E268" s="51"/>
      <c r="F268" s="52"/>
      <c r="G268" s="52"/>
    </row>
    <row r="269" spans="1:7" ht="15.75" thickBot="1">
      <c r="A269" s="8"/>
      <c r="B269" s="24"/>
      <c r="D269" s="14"/>
      <c r="E269" s="14"/>
      <c r="F269" s="38"/>
      <c r="G269" s="38"/>
    </row>
    <row r="270" spans="1:7" ht="15.75" thickBot="1">
      <c r="A270" s="8"/>
      <c r="B270" s="237"/>
      <c r="C270">
        <v>0</v>
      </c>
      <c r="D270" s="14"/>
      <c r="E270" s="14"/>
      <c r="F270" s="38"/>
      <c r="G270" s="38"/>
    </row>
    <row r="271" spans="1:7" ht="15.7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.7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.7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.7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.7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.7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.7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.7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.7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.7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.7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.7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.7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.7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.7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.7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.7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.7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.7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.7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.7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.7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.7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.7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.7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.7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.7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.7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.7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.7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.7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.7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.7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.7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.7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.7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.7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.7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.7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.7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.7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.7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.7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.7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.7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.7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.7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.7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.7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.7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.75" thickBot="1">
      <c r="A321" s="5"/>
      <c r="B321" s="3"/>
      <c r="D321" s="4"/>
      <c r="E321" s="12"/>
      <c r="F321" s="45"/>
      <c r="G321" s="46"/>
    </row>
    <row r="322" spans="1:7" ht="15.75" thickBot="1">
      <c r="A322" s="5"/>
      <c r="B322" s="4"/>
      <c r="D322" s="1"/>
      <c r="E322" s="1"/>
      <c r="F322" s="37"/>
      <c r="G322" s="37"/>
    </row>
    <row r="323" spans="1:7" ht="15.7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.75" thickBot="1"/>
    <row r="332" spans="1:7" ht="15" customHeight="1" thickBot="1">
      <c r="A332" s="548"/>
      <c r="B332" s="554"/>
      <c r="C332" s="555"/>
      <c r="D332" s="556"/>
      <c r="E332" s="19"/>
      <c r="F332" s="19"/>
      <c r="G332" s="19"/>
    </row>
    <row r="333" spans="1:7" ht="15.75" thickBot="1">
      <c r="A333" s="549"/>
      <c r="B333" s="234"/>
      <c r="D333" s="235"/>
      <c r="E333" s="235"/>
      <c r="F333" s="39"/>
      <c r="G333" s="39"/>
    </row>
    <row r="334" spans="1:7" ht="15.75" thickBot="1">
      <c r="A334" s="550"/>
      <c r="B334" s="3"/>
      <c r="D334" s="20"/>
      <c r="E334" s="20"/>
      <c r="F334" s="20"/>
      <c r="G334" s="20"/>
    </row>
    <row r="335" spans="1:7" ht="15.75" thickBot="1">
      <c r="A335" s="50"/>
      <c r="B335" s="51"/>
      <c r="D335" s="51"/>
      <c r="E335" s="51"/>
      <c r="F335" s="52"/>
      <c r="G335" s="52"/>
    </row>
    <row r="336" spans="1:7" ht="15.75" thickBot="1">
      <c r="A336" s="8"/>
      <c r="B336" s="252"/>
      <c r="C336" s="117"/>
      <c r="D336" s="14"/>
      <c r="E336" s="14"/>
      <c r="F336" s="38"/>
      <c r="G336" s="38"/>
    </row>
    <row r="337" spans="1:7" ht="15.75" thickBot="1">
      <c r="A337" s="8"/>
      <c r="B337" s="253"/>
      <c r="C337">
        <v>0</v>
      </c>
      <c r="D337" s="14"/>
      <c r="E337" s="14"/>
      <c r="F337" s="38"/>
      <c r="G337" s="38"/>
    </row>
    <row r="338" spans="1:7" ht="15.7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.7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.7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.7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.7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.7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.7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.7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.7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.7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.7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.7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.7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.7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.7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.7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.7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.7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.7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.7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.7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.7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.7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.7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.7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.7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.7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.7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.7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.7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.7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.7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.7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.7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.7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.7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.7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.7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.7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.7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.7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.7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.7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.7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.7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.7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.7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.7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.7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.7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.75" thickBot="1">
      <c r="A388" s="5"/>
      <c r="B388" s="3"/>
      <c r="D388" s="4"/>
      <c r="E388" s="12"/>
      <c r="F388" s="45"/>
      <c r="G388" s="46"/>
    </row>
    <row r="389" spans="1:7" ht="15.75" thickBot="1">
      <c r="A389" s="5"/>
      <c r="B389" s="4"/>
      <c r="D389" s="1"/>
      <c r="E389" s="1"/>
      <c r="F389" s="37"/>
      <c r="G389" s="37"/>
    </row>
    <row r="390" spans="1:7" ht="15.7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 customWidth="1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47" t="s">
        <v>0</v>
      </c>
      <c r="B2" s="558" t="s">
        <v>1</v>
      </c>
      <c r="C2" s="558"/>
      <c r="D2" s="558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75" thickBot="1">
      <c r="A3" s="547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47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60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60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96.75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60.75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47" t="s">
        <v>0</v>
      </c>
      <c r="B69" s="558" t="s">
        <v>2</v>
      </c>
      <c r="C69" s="558"/>
      <c r="D69" s="558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47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47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60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60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96.75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60.75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47" t="s">
        <v>0</v>
      </c>
      <c r="B134" s="547" t="s">
        <v>78</v>
      </c>
      <c r="C134" s="547"/>
      <c r="D134" s="547"/>
      <c r="E134" s="40">
        <f>(1-E189)^(1/3)-1</f>
        <v>0</v>
      </c>
      <c r="F134" s="40">
        <f>(1-F189)^(1/3)-1</f>
        <v>0</v>
      </c>
      <c r="G134" s="40"/>
    </row>
    <row r="135" spans="1:7" ht="72">
      <c r="A135" s="547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47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.75" thickBot="1">
      <c r="A189" s="212"/>
      <c r="B189" s="212"/>
      <c r="C189" s="4"/>
      <c r="D189" s="58"/>
      <c r="E189" s="32"/>
      <c r="F189" s="40"/>
      <c r="G189" s="40"/>
    </row>
    <row r="190" spans="1:7" ht="60.75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60.75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97.5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58" t="s">
        <v>3</v>
      </c>
      <c r="C200" s="558"/>
      <c r="D200" s="558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47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47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60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60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96.75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47" t="s">
        <v>0</v>
      </c>
      <c r="B266" s="559" t="s">
        <v>67</v>
      </c>
      <c r="C266" s="559"/>
      <c r="D266" s="559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547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75">
      <c r="A268" s="547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60">
      <c r="A322" s="33" t="s">
        <v>55</v>
      </c>
      <c r="B322" s="212"/>
      <c r="D322" s="212"/>
      <c r="E322" s="34"/>
      <c r="F322" s="41"/>
      <c r="G322" s="42"/>
    </row>
    <row r="323" spans="1:7" ht="60">
      <c r="A323" s="33" t="s">
        <v>56</v>
      </c>
      <c r="B323" s="212"/>
      <c r="D323" s="210"/>
      <c r="E323" s="210"/>
      <c r="F323" s="39"/>
      <c r="G323" s="39"/>
    </row>
    <row r="324" spans="1:7" ht="96.75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47" t="s">
        <v>0</v>
      </c>
      <c r="B333" s="560" t="s">
        <v>70</v>
      </c>
      <c r="C333" s="560"/>
      <c r="D333" s="560"/>
      <c r="E333" s="40">
        <f>(1-E388)^(1/3)-1</f>
        <v>0</v>
      </c>
      <c r="F333" s="40">
        <f>(1-F388)^(1/3)-1</f>
        <v>0</v>
      </c>
      <c r="G333" s="40"/>
    </row>
    <row r="334" spans="1:7" ht="72">
      <c r="A334" s="547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75">
      <c r="A335" s="547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60">
      <c r="A389" s="33" t="s">
        <v>55</v>
      </c>
      <c r="B389" s="212"/>
      <c r="D389" s="212" t="s">
        <v>69</v>
      </c>
      <c r="E389" s="34"/>
      <c r="F389" s="41"/>
      <c r="G389" s="42"/>
    </row>
    <row r="390" spans="1:7" ht="60">
      <c r="A390" s="33" t="s">
        <v>56</v>
      </c>
      <c r="B390" s="212"/>
      <c r="D390" s="210"/>
      <c r="E390" s="210"/>
      <c r="F390" s="39"/>
      <c r="G390" s="39"/>
    </row>
    <row r="391" spans="1:7" ht="96.75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47" t="s">
        <v>0</v>
      </c>
      <c r="B401" s="557" t="s">
        <v>71</v>
      </c>
      <c r="C401" s="557"/>
      <c r="D401" s="557"/>
      <c r="E401" s="40">
        <f>(1-E456)^(1/3)-1</f>
        <v>0</v>
      </c>
      <c r="F401" s="40">
        <f>(1-F456)^(1/3)-1</f>
        <v>0</v>
      </c>
      <c r="G401" s="40"/>
    </row>
    <row r="402" spans="1:7" ht="72">
      <c r="A402" s="547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72.75">
      <c r="A403" s="547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60">
      <c r="A457" s="33" t="s">
        <v>55</v>
      </c>
      <c r="B457" s="212"/>
      <c r="D457" s="212"/>
      <c r="E457" s="34"/>
      <c r="F457" s="41"/>
      <c r="G457" s="42"/>
    </row>
    <row r="458" spans="1:7" ht="60">
      <c r="A458" s="33" t="s">
        <v>56</v>
      </c>
      <c r="B458" s="212"/>
      <c r="D458" s="210"/>
      <c r="E458" s="210"/>
      <c r="F458" s="39"/>
      <c r="G458" s="39"/>
    </row>
    <row r="459" spans="1:7" ht="96.75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47" t="s">
        <v>0</v>
      </c>
      <c r="B2" s="558" t="s">
        <v>1</v>
      </c>
      <c r="C2" s="558"/>
      <c r="D2" s="558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75" thickBot="1">
      <c r="A3" s="547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47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60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60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96.75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60.75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47" t="s">
        <v>0</v>
      </c>
      <c r="B69" s="558" t="s">
        <v>2</v>
      </c>
      <c r="C69" s="558"/>
      <c r="D69" s="558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47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47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60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60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96.75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60.75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47" t="s">
        <v>0</v>
      </c>
      <c r="B134" s="547" t="s">
        <v>78</v>
      </c>
      <c r="C134" s="547"/>
      <c r="D134" s="547"/>
      <c r="E134" s="40">
        <f>(1-E189)^(1/3)-1</f>
        <v>0</v>
      </c>
      <c r="F134" s="40">
        <f>(1-F189)^(1/3)-1</f>
        <v>0</v>
      </c>
      <c r="G134" s="40"/>
    </row>
    <row r="135" spans="1:7" ht="72">
      <c r="A135" s="547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47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.75" thickBot="1">
      <c r="A189" s="212"/>
      <c r="B189" s="212"/>
      <c r="C189" s="4"/>
      <c r="D189" s="58"/>
      <c r="E189" s="32"/>
      <c r="F189" s="40"/>
      <c r="G189" s="40"/>
    </row>
    <row r="190" spans="1:7" ht="60.75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60.75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97.5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47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47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60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60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96.75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47" t="s">
        <v>0</v>
      </c>
      <c r="B266" s="559" t="s">
        <v>67</v>
      </c>
      <c r="C266" s="559"/>
      <c r="D266" s="559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547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75">
      <c r="A268" s="547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60">
      <c r="A322" s="33" t="s">
        <v>55</v>
      </c>
      <c r="B322" s="212"/>
      <c r="D322" s="212"/>
      <c r="F322" s="41"/>
      <c r="G322" s="42"/>
    </row>
    <row r="323" spans="1:7" ht="60">
      <c r="A323" s="33" t="s">
        <v>56</v>
      </c>
      <c r="B323" s="212"/>
      <c r="D323" s="210"/>
      <c r="E323" s="34"/>
      <c r="F323" s="39"/>
      <c r="G323" s="39"/>
    </row>
    <row r="324" spans="1:7" ht="96.75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47" t="s">
        <v>0</v>
      </c>
      <c r="B333" s="560" t="s">
        <v>70</v>
      </c>
      <c r="C333" s="560"/>
      <c r="D333" s="560"/>
      <c r="E333" s="40">
        <f>(1-E388)^(1/3)-1</f>
        <v>0</v>
      </c>
      <c r="F333" s="40">
        <f>(1-F388)^(1/3)-1</f>
        <v>0</v>
      </c>
      <c r="G333" s="40"/>
    </row>
    <row r="334" spans="1:7" ht="72">
      <c r="A334" s="547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75">
      <c r="A335" s="547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60">
      <c r="A389" s="33" t="s">
        <v>55</v>
      </c>
      <c r="B389" s="212"/>
      <c r="D389" s="212"/>
      <c r="F389" s="41"/>
      <c r="G389" s="42"/>
    </row>
    <row r="390" spans="1:7" ht="60">
      <c r="A390" s="33" t="s">
        <v>56</v>
      </c>
      <c r="B390" s="212"/>
      <c r="D390" s="210"/>
      <c r="E390" s="34"/>
      <c r="F390" s="39"/>
      <c r="G390" s="39"/>
    </row>
    <row r="391" spans="1:7" ht="96.75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47" t="s">
        <v>0</v>
      </c>
      <c r="B401" s="557" t="s">
        <v>71</v>
      </c>
      <c r="C401" s="557"/>
      <c r="D401" s="557"/>
      <c r="E401" s="40">
        <f>(1-E456)^(1/3)-1</f>
        <v>0</v>
      </c>
      <c r="F401" s="40">
        <f>(1-F456)^(1/3)-1</f>
        <v>0</v>
      </c>
      <c r="G401" s="40"/>
    </row>
    <row r="402" spans="1:7" ht="72">
      <c r="A402" s="547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72.75">
      <c r="A403" s="547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60">
      <c r="A457" s="33" t="s">
        <v>55</v>
      </c>
      <c r="B457" s="212"/>
      <c r="D457" s="212"/>
      <c r="E457" s="34"/>
      <c r="F457" s="41"/>
      <c r="G457" s="42"/>
    </row>
    <row r="458" spans="1:7" ht="60">
      <c r="A458" s="33" t="s">
        <v>56</v>
      </c>
      <c r="B458" s="212"/>
      <c r="D458" s="210"/>
      <c r="E458" s="210"/>
      <c r="F458" s="39"/>
      <c r="G458" s="39"/>
    </row>
    <row r="459" spans="1:7" ht="96.75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64"/>
  <sheetViews>
    <sheetView topLeftCell="A37" workbookViewId="0">
      <selection activeCell="G60" sqref="G60"/>
    </sheetView>
  </sheetViews>
  <sheetFormatPr defaultColWidth="8.7109375" defaultRowHeight="15"/>
  <cols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60.75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60.75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97.5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60.75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47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47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.7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60.75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60.75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97.5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60.75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549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.7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.7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.7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.7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.7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.7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.7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.7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.7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.7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.7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.7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.7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.7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.7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.7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.7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/>
      <c r="F189" s="26"/>
      <c r="G189" s="26"/>
    </row>
    <row r="190" spans="1:7" ht="60.75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60.75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47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47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60.75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60.75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 t="e">
        <f>(1-E321)^(1/3)-1</f>
        <v>#DIV/0!</v>
      </c>
      <c r="F266" s="19" t="e">
        <f>(1-F321)^(1/3)-1</f>
        <v>#DIV/0!</v>
      </c>
      <c r="G266" s="19"/>
    </row>
    <row r="267" spans="1:7" ht="72.75" thickBot="1">
      <c r="A267" s="549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60.75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49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548" t="s">
        <v>0</v>
      </c>
      <c r="B2" s="551" t="s">
        <v>1</v>
      </c>
      <c r="C2" s="552"/>
      <c r="D2" s="553"/>
      <c r="F2" s="19"/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60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96.75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60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47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47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60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60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96.75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60.75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75" thickBot="1">
      <c r="A135" s="549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.7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.7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.7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.7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.7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.7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.7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.7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.7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.7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.7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.7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.7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.7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.7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.7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.7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.7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.7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.7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.7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.7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.7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.7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.7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.7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.7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.7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.7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.7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.7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.7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.7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.7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.7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.7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.7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.7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.7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.7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.7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.7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.7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.7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.7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.7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.7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.7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.7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.7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60.75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60.75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47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47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60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60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96.75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75" thickBot="1">
      <c r="A267" s="549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.7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.7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.7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.7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.7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.7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.7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.7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.7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.7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.7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.7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.7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.7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.7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.7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.7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.7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.7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.7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.7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.7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.7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.7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.7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.7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.7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.7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.7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.7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.7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.7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.7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.7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.7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.7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.7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.7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.7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.7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.7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.7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.7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.7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.7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.7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.7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.7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.7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.7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60.75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60.75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97.5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49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548" t="s">
        <v>0</v>
      </c>
      <c r="B2" s="551" t="s">
        <v>1</v>
      </c>
      <c r="C2" s="552"/>
      <c r="D2" s="553"/>
      <c r="F2" s="19"/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60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96.75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60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47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47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60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60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96.75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60.75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75" thickBot="1">
      <c r="A135" s="549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.7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.7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.7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.7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.7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.7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.7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.7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.7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.7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.7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.7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.7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.7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.7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.7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.7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.7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.7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.7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.7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.7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.7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.7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60.75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60.75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47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47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60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60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96.75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49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49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3E7FF"/>
  </sheetPr>
  <dimension ref="A1:AA34"/>
  <sheetViews>
    <sheetView topLeftCell="A4" zoomScale="85" zoomScaleNormal="85" workbookViewId="0">
      <selection activeCell="C9" sqref="C9"/>
    </sheetView>
  </sheetViews>
  <sheetFormatPr defaultColWidth="0" defaultRowHeight="14.25" zeroHeight="1"/>
  <cols>
    <col min="1" max="1" width="2.42578125" style="355" customWidth="1"/>
    <col min="2" max="2" width="32.140625" style="355" customWidth="1"/>
    <col min="3" max="3" width="42.42578125" style="355" customWidth="1"/>
    <col min="4" max="4" width="51.7109375" style="355" customWidth="1"/>
    <col min="5" max="5" width="16.42578125" style="395" customWidth="1"/>
    <col min="6" max="6" width="51.140625" style="355" customWidth="1"/>
    <col min="7" max="8" width="9.140625" style="355" hidden="1" customWidth="1"/>
    <col min="9" max="27" width="0" style="355" hidden="1" customWidth="1"/>
    <col min="28" max="16384" width="9.140625" style="355" hidden="1"/>
  </cols>
  <sheetData>
    <row r="1" spans="1:26" s="454" customFormat="1" ht="30" customHeight="1">
      <c r="A1" s="446" t="s">
        <v>914</v>
      </c>
      <c r="B1" s="448"/>
      <c r="C1" s="449"/>
      <c r="D1" s="450" t="s">
        <v>872</v>
      </c>
      <c r="E1" s="451"/>
      <c r="F1" s="449"/>
      <c r="G1" s="452"/>
      <c r="H1" s="452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s="454" customFormat="1" ht="19.899999999999999" customHeight="1">
      <c r="A2" s="413"/>
      <c r="B2" s="413"/>
      <c r="C2" s="455"/>
      <c r="D2" s="413" t="s">
        <v>1016</v>
      </c>
      <c r="E2" s="456"/>
      <c r="F2" s="413"/>
      <c r="G2" s="413"/>
      <c r="H2" s="413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57" customFormat="1" ht="64.150000000000006" customHeight="1">
      <c r="A4" s="455"/>
      <c r="B4" s="367" t="s">
        <v>167</v>
      </c>
      <c r="C4" s="368" t="s">
        <v>166</v>
      </c>
      <c r="D4" s="367" t="s">
        <v>777</v>
      </c>
      <c r="E4" s="460" t="s">
        <v>953</v>
      </c>
      <c r="F4" s="367" t="s">
        <v>839</v>
      </c>
      <c r="G4" s="455"/>
      <c r="H4" s="455"/>
    </row>
    <row r="5" spans="1:26">
      <c r="A5" s="356"/>
      <c r="B5" s="371" t="s">
        <v>927</v>
      </c>
      <c r="C5" s="377">
        <v>2022</v>
      </c>
      <c r="D5" s="372" t="s">
        <v>929</v>
      </c>
      <c r="E5" s="369"/>
      <c r="F5" s="370"/>
      <c r="G5" s="356">
        <f>IF(C5="",0,1)</f>
        <v>1</v>
      </c>
      <c r="H5" s="356"/>
    </row>
    <row r="6" spans="1:26" ht="89.25">
      <c r="A6" s="356"/>
      <c r="B6" s="371" t="s">
        <v>820</v>
      </c>
      <c r="C6" s="373"/>
      <c r="D6" s="372" t="s">
        <v>972</v>
      </c>
      <c r="E6" s="374" t="s">
        <v>950</v>
      </c>
      <c r="F6" s="375" t="s">
        <v>840</v>
      </c>
      <c r="G6" s="376">
        <f>IF(C6="Пожалуйста, выберите…",0,1)</f>
        <v>1</v>
      </c>
      <c r="H6" s="376"/>
    </row>
    <row r="7" spans="1:26" ht="25.5">
      <c r="A7" s="356"/>
      <c r="B7" s="371" t="s">
        <v>165</v>
      </c>
      <c r="C7" s="377" t="s">
        <v>864</v>
      </c>
      <c r="D7" s="372" t="s">
        <v>908</v>
      </c>
      <c r="E7" s="374" t="s">
        <v>951</v>
      </c>
      <c r="F7" s="375" t="s">
        <v>840</v>
      </c>
      <c r="G7" s="376">
        <f>IF(C7="Пожалуйста, выберите…",0,1)</f>
        <v>1</v>
      </c>
      <c r="H7" s="376"/>
    </row>
    <row r="8" spans="1:26" ht="25.5">
      <c r="A8" s="356"/>
      <c r="B8" s="371" t="s">
        <v>910</v>
      </c>
      <c r="C8" s="377"/>
      <c r="D8" s="372" t="s">
        <v>909</v>
      </c>
      <c r="E8" s="374" t="s">
        <v>952</v>
      </c>
      <c r="F8" s="375" t="s">
        <v>840</v>
      </c>
      <c r="G8" s="376">
        <f t="shared" ref="G8:G16" si="0">IF(C8="",0,1)</f>
        <v>0</v>
      </c>
      <c r="H8" s="376"/>
    </row>
    <row r="9" spans="1:26" ht="127.5">
      <c r="A9" s="356"/>
      <c r="B9" s="371" t="s">
        <v>949</v>
      </c>
      <c r="C9" s="377"/>
      <c r="D9" s="372" t="s">
        <v>1025</v>
      </c>
      <c r="E9" s="374"/>
      <c r="F9" s="375" t="s">
        <v>69</v>
      </c>
      <c r="G9" s="376">
        <f t="shared" si="0"/>
        <v>0</v>
      </c>
      <c r="H9" s="376"/>
    </row>
    <row r="10" spans="1:26" ht="25.5">
      <c r="A10" s="356"/>
      <c r="B10" s="371" t="s">
        <v>911</v>
      </c>
      <c r="C10" s="377"/>
      <c r="D10" s="372" t="s">
        <v>912</v>
      </c>
      <c r="E10" s="374" t="s">
        <v>954</v>
      </c>
      <c r="F10" s="375" t="s">
        <v>840</v>
      </c>
      <c r="G10" s="376">
        <f t="shared" si="0"/>
        <v>0</v>
      </c>
      <c r="H10" s="376"/>
    </row>
    <row r="11" spans="1:26" ht="25.5">
      <c r="A11" s="356"/>
      <c r="B11" s="371" t="s">
        <v>956</v>
      </c>
      <c r="C11" s="377"/>
      <c r="D11" s="372" t="s">
        <v>1000</v>
      </c>
      <c r="E11" s="374" t="s">
        <v>989</v>
      </c>
      <c r="F11" s="375" t="s">
        <v>840</v>
      </c>
      <c r="G11" s="376">
        <f t="shared" si="0"/>
        <v>0</v>
      </c>
      <c r="H11" s="376"/>
    </row>
    <row r="12" spans="1:26" ht="38.25">
      <c r="A12" s="356"/>
      <c r="B12" s="371" t="s">
        <v>1019</v>
      </c>
      <c r="C12" s="377"/>
      <c r="D12" s="372" t="s">
        <v>1021</v>
      </c>
      <c r="E12" s="374" t="s">
        <v>834</v>
      </c>
      <c r="F12" s="469"/>
      <c r="G12" s="376"/>
      <c r="H12" s="376"/>
    </row>
    <row r="13" spans="1:26" ht="63.75">
      <c r="A13" s="356"/>
      <c r="B13" s="371" t="s">
        <v>1020</v>
      </c>
      <c r="C13" s="377"/>
      <c r="D13" s="372" t="s">
        <v>1023</v>
      </c>
      <c r="E13" s="374" t="s">
        <v>834</v>
      </c>
      <c r="F13" s="469"/>
      <c r="G13" s="376"/>
      <c r="H13" s="376"/>
    </row>
    <row r="14" spans="1:26" ht="38.25">
      <c r="A14" s="356"/>
      <c r="B14" s="371" t="s">
        <v>1017</v>
      </c>
      <c r="C14" s="377"/>
      <c r="D14" s="372" t="s">
        <v>1022</v>
      </c>
      <c r="E14" s="374" t="s">
        <v>834</v>
      </c>
      <c r="F14" s="469"/>
      <c r="G14" s="376"/>
      <c r="H14" s="376"/>
    </row>
    <row r="15" spans="1:26" ht="25.5">
      <c r="A15" s="356"/>
      <c r="B15" s="371" t="s">
        <v>1018</v>
      </c>
      <c r="C15" s="470">
        <f>C12+C13*C14/365</f>
        <v>0</v>
      </c>
      <c r="D15" s="372" t="s">
        <v>947</v>
      </c>
      <c r="E15" s="374" t="s">
        <v>834</v>
      </c>
      <c r="F15" s="375"/>
      <c r="G15" s="376">
        <f t="shared" si="0"/>
        <v>1</v>
      </c>
      <c r="H15" s="376"/>
    </row>
    <row r="16" spans="1:26" ht="38.25">
      <c r="A16" s="356"/>
      <c r="B16" s="371" t="s">
        <v>816</v>
      </c>
      <c r="C16" s="377"/>
      <c r="D16" s="372" t="s">
        <v>948</v>
      </c>
      <c r="E16" s="374" t="s">
        <v>955</v>
      </c>
      <c r="F16" s="375" t="s">
        <v>840</v>
      </c>
      <c r="G16" s="376">
        <f t="shared" si="0"/>
        <v>0</v>
      </c>
      <c r="H16" s="376"/>
    </row>
    <row r="17" spans="1:10" ht="25.5">
      <c r="A17" s="356"/>
      <c r="B17" s="371" t="s">
        <v>992</v>
      </c>
      <c r="C17" s="378" t="str">
        <f>IFERROR(VLOOKUP(C6,'Экспресс потенциал'!B6:O27,14,0),"")</f>
        <v/>
      </c>
      <c r="D17" s="372" t="s">
        <v>913</v>
      </c>
      <c r="E17" s="374" t="s">
        <v>834</v>
      </c>
      <c r="F17" s="492" t="s">
        <v>69</v>
      </c>
      <c r="G17" s="492"/>
      <c r="H17" s="492"/>
    </row>
    <row r="18" spans="1:10" ht="63.75">
      <c r="A18" s="356"/>
      <c r="B18" s="371" t="s">
        <v>999</v>
      </c>
      <c r="C18" s="379"/>
      <c r="D18" s="372" t="s">
        <v>928</v>
      </c>
      <c r="E18" s="374" t="s">
        <v>834</v>
      </c>
      <c r="F18" s="492" t="s">
        <v>69</v>
      </c>
      <c r="G18" s="492"/>
      <c r="H18" s="492"/>
    </row>
    <row r="19" spans="1:10" ht="15.6" hidden="1" customHeight="1">
      <c r="A19" s="356"/>
      <c r="B19" s="371" t="s">
        <v>882</v>
      </c>
      <c r="C19" s="380">
        <f>IFERROR(VLOOKUP(C5,списки!A576:B582,2,0),"")</f>
        <v>5274</v>
      </c>
      <c r="D19" s="372" t="s">
        <v>870</v>
      </c>
      <c r="E19" s="374"/>
      <c r="F19" s="381"/>
      <c r="G19" s="376"/>
      <c r="H19" s="376"/>
    </row>
    <row r="20" spans="1:10" s="382" customFormat="1" ht="17.25" customHeight="1">
      <c r="B20" s="383" t="s">
        <v>919</v>
      </c>
      <c r="C20" s="379"/>
      <c r="D20" s="372" t="s">
        <v>928</v>
      </c>
      <c r="E20" s="374" t="s">
        <v>834</v>
      </c>
      <c r="F20" s="492" t="s">
        <v>69</v>
      </c>
      <c r="G20" s="492"/>
      <c r="H20" s="492"/>
      <c r="I20" s="356"/>
      <c r="J20" s="356"/>
    </row>
    <row r="21" spans="1:10" s="382" customFormat="1" ht="25.5">
      <c r="B21" s="383" t="s">
        <v>1012</v>
      </c>
      <c r="C21" s="384"/>
      <c r="D21" s="467" t="s">
        <v>1014</v>
      </c>
      <c r="E21" s="374" t="s">
        <v>834</v>
      </c>
      <c r="F21" s="492" t="s">
        <v>69</v>
      </c>
      <c r="G21" s="492"/>
      <c r="H21" s="492"/>
      <c r="I21" s="356"/>
      <c r="J21" s="356"/>
    </row>
    <row r="22" spans="1:10" s="382" customFormat="1" ht="46.9" customHeight="1">
      <c r="B22" s="383" t="s">
        <v>1013</v>
      </c>
      <c r="C22" s="385"/>
      <c r="D22" s="422" t="s">
        <v>1015</v>
      </c>
      <c r="E22" s="374" t="s">
        <v>834</v>
      </c>
      <c r="F22" s="492" t="s">
        <v>69</v>
      </c>
      <c r="G22" s="492"/>
      <c r="H22" s="492"/>
      <c r="I22" s="356"/>
      <c r="J22" s="356"/>
    </row>
    <row r="23" spans="1:10">
      <c r="A23" s="356"/>
      <c r="B23" s="356"/>
      <c r="C23" s="356"/>
      <c r="D23" s="386" t="s">
        <v>873</v>
      </c>
      <c r="E23" s="366"/>
      <c r="F23" s="356"/>
      <c r="G23" s="356"/>
      <c r="H23" s="356"/>
    </row>
    <row r="24" spans="1:10" ht="15">
      <c r="A24" s="356"/>
      <c r="B24" s="356"/>
      <c r="C24" s="387" t="s">
        <v>815</v>
      </c>
      <c r="D24" s="388"/>
      <c r="E24" s="366"/>
      <c r="F24" s="356"/>
      <c r="G24" s="356"/>
      <c r="H24" s="356"/>
    </row>
    <row r="25" spans="1:10">
      <c r="A25" s="356"/>
      <c r="B25" s="356"/>
      <c r="C25" s="389" t="s">
        <v>874</v>
      </c>
      <c r="D25" s="390"/>
      <c r="E25" s="366"/>
      <c r="F25" s="356"/>
      <c r="G25" s="356"/>
      <c r="H25" s="356"/>
    </row>
    <row r="26" spans="1:10">
      <c r="A26" s="356"/>
      <c r="B26" s="356"/>
      <c r="C26" s="389" t="s">
        <v>875</v>
      </c>
      <c r="D26" s="390"/>
      <c r="E26" s="366"/>
      <c r="F26" s="356"/>
      <c r="G26" s="356"/>
      <c r="H26" s="356"/>
    </row>
    <row r="27" spans="1:10">
      <c r="A27" s="356"/>
      <c r="B27" s="356"/>
      <c r="C27" s="389" t="s">
        <v>876</v>
      </c>
      <c r="D27" s="390"/>
      <c r="E27" s="366"/>
      <c r="F27" s="356"/>
      <c r="G27" s="356"/>
      <c r="H27" s="356"/>
    </row>
    <row r="28" spans="1:10">
      <c r="A28" s="356"/>
      <c r="B28" s="356"/>
      <c r="C28" s="389" t="s">
        <v>877</v>
      </c>
      <c r="D28" s="390"/>
      <c r="E28" s="366"/>
      <c r="F28" s="356"/>
      <c r="G28" s="356"/>
      <c r="H28" s="356"/>
    </row>
    <row r="29" spans="1:10">
      <c r="A29" s="356"/>
      <c r="B29" s="356"/>
      <c r="C29" s="389" t="s">
        <v>878</v>
      </c>
      <c r="D29" s="390"/>
      <c r="E29" s="366"/>
      <c r="F29" s="356"/>
      <c r="G29" s="356"/>
      <c r="H29" s="356"/>
    </row>
    <row r="30" spans="1:10">
      <c r="A30" s="356"/>
      <c r="B30" s="356"/>
      <c r="C30" s="389" t="s">
        <v>879</v>
      </c>
      <c r="D30" s="390"/>
      <c r="E30" s="366"/>
      <c r="F30" s="356"/>
      <c r="G30" s="356"/>
      <c r="H30" s="356"/>
    </row>
    <row r="31" spans="1:10">
      <c r="A31" s="356"/>
      <c r="B31" s="356"/>
      <c r="C31" s="391" t="s">
        <v>880</v>
      </c>
      <c r="D31" s="392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393" t="s">
        <v>884</v>
      </c>
      <c r="C33" s="394" t="str">
        <f>IF(PRODUCT(G5:G19)=1,"Готово","Заполните данные")</f>
        <v>Заполните данные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oskSih3hK5d19DU372t6gNKTxI1x5TzaZoWGh5o3JLsqXRm6nuj8wHo8VoVBu08TVr2X+4l7e2vueNLOX+GkQ==" saltValue="kugqj2xknj+CXF78FUAIlA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4">
    <dataValidation type="list" allowBlank="1" showInputMessage="1" showErrorMessage="1" sqref="C9">
      <formula1>Smeny</formula1>
    </dataValidation>
    <dataValidation type="list" allowBlank="1" showInputMessage="1" showErrorMessage="1" sqref="C7">
      <formula1>РегионыСписок</formula1>
    </dataValidation>
    <dataValidation type="list" allowBlank="1" showInputMessage="1" showErrorMessage="1" sqref="C6">
      <formula1>TipyExpress</formula1>
    </dataValidation>
    <dataValidation type="decimal" allowBlank="1" showInputMessage="1" showErrorMessage="1" sqref="C16">
      <formula1>0</formula1>
      <formula2>1000000</formula2>
    </dataValidation>
    <dataValidation type="whole" allowBlank="1" showInputMessage="1" showErrorMessage="1" sqref="C10">
      <formula1>1</formula1>
      <formula2>100</formula2>
    </dataValidation>
    <dataValidation type="list" allowBlank="1" showInputMessage="1" showErrorMessage="1" sqref="C18 C20">
      <formula1>danet</formula1>
    </dataValidation>
    <dataValidation type="whole" allowBlank="1" showInputMessage="1" showErrorMessage="1" sqref="C8">
      <formula1>1700</formula1>
      <formula2>2020</formula2>
    </dataValidation>
    <dataValidation type="whole" allowBlank="1" showInputMessage="1" showErrorMessage="1" sqref="C21">
      <formula1>0</formula1>
      <formula2>365</formula2>
    </dataValidation>
    <dataValidation type="decimal" allowBlank="1" showInputMessage="1" showErrorMessage="1" sqref="C22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>
      <formula1>10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>
      <formula1>-C12+1</formula1>
      <formula2>100000000</formula2>
    </dataValidation>
    <dataValidation type="decimal" allowBlank="1" showInputMessage="1" showErrorMessage="1" error="Число дней может быть от 0 до 365" sqref="C14">
      <formula1>0</formula1>
      <formula2>365</formula2>
    </dataValidation>
    <dataValidation type="decimal" allowBlank="1" showInputMessage="1" showErrorMessage="1" sqref="C12">
      <formula1>0</formula1>
      <formula2>100000000</formula2>
    </dataValidation>
    <dataValidation type="whole" allowBlank="1" showInputMessage="1" showErrorMessage="1" error="Могут быть введены 2019-2023 гг." sqref="C5">
      <formula1>2019</formula1>
      <formula2>2023</formula2>
    </dataValidation>
  </dataValidations>
  <hyperlinks>
    <hyperlink ref="C25" location="'2.УР ТЭ на нужды ОиВ'!A1" display="Определение УР теплоэнергии на нужды отопления и вентиляции"/>
    <hyperlink ref="C26" location="'5.УР ЭЭ'!A1" display="Определение УР электроэнергии"/>
    <hyperlink ref="C27" location="'3.УР горячей воды'!A1" display="Определение УР горячей воды"/>
    <hyperlink ref="C28" location="'4.УР холодной воды'!A1" display="Определение УР холодной воды"/>
    <hyperlink ref="C29" location="'6.УР природного газа на цели ПП'!A1" display="Определение УР природного газа"/>
    <hyperlink ref="C30" location="'7.УР топлива на отопл. и вент.'!A1" display="Определение УР твердого топлива"/>
    <hyperlink ref="C31" location="'8.УР моторного топлива'!A1" display="Определение УР моторного топлива"/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.7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.7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.7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.7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.7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.7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.7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.7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.7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.7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.7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.7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.7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.7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.7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.7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.7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.7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.7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.7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.7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.7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.7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.7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.7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.7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.7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.7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.7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.7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.7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.7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.7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.7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.7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.7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.7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.7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.7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.7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.7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.7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.7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.7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.7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.7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60.75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60.75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97.5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60.75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47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47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.7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.7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.7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.7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.7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.7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.7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.7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.7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.7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.7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.7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.7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.7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.7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.7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.7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.7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.7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.7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.7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.7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.7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.7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.7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.7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.7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.7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.7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.7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.7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.7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.7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.7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.7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.7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.7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.7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.7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.7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.7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.7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.7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.7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.7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.7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.7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.7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.7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60.75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60.75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97.5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60.75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75" thickBot="1">
      <c r="A135" s="549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.7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.7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.7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.7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.7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.7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.7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.7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.7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.7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.7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.7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.7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.7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.7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.7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.7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.7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.7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.7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.7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.7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.7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.7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.7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.7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.7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.7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.7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.7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.7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.7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.7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60.75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60.75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47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47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.7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.7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.7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.7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.7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.7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.7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.7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.7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.7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.7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.7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.7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.7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.7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.7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.7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.7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.7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.7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.7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.7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.7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.7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.7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.7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.7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.7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.7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.7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.7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.7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.7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.7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.7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.7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60.75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60.75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49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49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.7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.7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.7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.7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.7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.7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.7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.7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.7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.7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.7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.7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.7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.7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.7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.7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.7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.7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.7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.7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.7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.7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.7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.7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.7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.7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.7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.7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.7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.7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.7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.7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.7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.7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.7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.7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.7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.7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.7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.7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.7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.7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.7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.7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.7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.7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60.75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60.75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97.5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60.75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47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47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.7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.7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.7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.7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.7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.7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.7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.7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.7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.7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.7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.7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.7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.7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.7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.7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.7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.7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.7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.7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.7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.7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.7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.7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.7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.7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.7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.7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.7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.7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.7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.7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.7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.7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.7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.7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.7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.7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.7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.7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.7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.7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.7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.7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.7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.7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.7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.7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.7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.7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60.75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60.75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97.5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60.75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549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60.75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60.75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47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47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.7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.7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.7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.7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.7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.7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.7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.7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.7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.7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.7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.7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.7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.7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.7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.7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.7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.7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.7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.7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.7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.7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.7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.7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.7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.7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.7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.7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.7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.7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.7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.7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.7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.7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.7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.7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60.75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60.75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97.5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549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.7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.7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.7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.7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.7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.7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.7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.7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.7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.7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.7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.7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.7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.7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.7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.7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.7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.7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.7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.7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.7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.7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.7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.7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.7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.7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.7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.7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.7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.7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.7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.7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.7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.7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.7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.7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.7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.7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.7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.7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.7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.7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.7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.7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.7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.7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.7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.7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60.75" thickBot="1">
      <c r="A322" s="5" t="s">
        <v>55</v>
      </c>
      <c r="B322" s="3"/>
      <c r="D322" s="4"/>
      <c r="E322" s="12"/>
      <c r="F322" s="45"/>
      <c r="G322" s="46"/>
    </row>
    <row r="323" spans="1:7" ht="60.75" thickBot="1">
      <c r="A323" s="5" t="s">
        <v>56</v>
      </c>
      <c r="B323" s="4"/>
      <c r="D323" s="1"/>
      <c r="E323" s="1"/>
      <c r="F323" s="37"/>
      <c r="G323" s="37"/>
    </row>
    <row r="324" spans="1:7" ht="97.5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549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.7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60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60.75" thickBot="1">
      <c r="A390" s="5" t="s">
        <v>56</v>
      </c>
      <c r="B390" s="4"/>
      <c r="D390" s="1"/>
      <c r="E390" s="1"/>
      <c r="F390" s="37"/>
      <c r="G390" s="37"/>
    </row>
    <row r="391" spans="1:7" ht="97.5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 t="e">
        <f>(1-E456)^(1/3)-1</f>
        <v>#DIV/0!</v>
      </c>
      <c r="F401" s="19" t="e">
        <f>(1-F456)^(1/3)-1</f>
        <v>#DIV/0!</v>
      </c>
      <c r="G401" s="19"/>
    </row>
    <row r="402" spans="1:7" ht="72.75" thickBot="1">
      <c r="A402" s="549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60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71093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48" t="s">
        <v>0</v>
      </c>
      <c r="B2" s="551" t="s">
        <v>1</v>
      </c>
      <c r="C2" s="552"/>
      <c r="D2" s="553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60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60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96.75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60.75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47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47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60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60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96.75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60.75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75" thickBot="1">
      <c r="A135" s="549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.7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.7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.7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.7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.7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.7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.7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.7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.7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.7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.7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.7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.7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.7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.7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.7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.7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.7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.7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.7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.7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.7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.7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.7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60.75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60.75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47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47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60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60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96.75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75" thickBot="1">
      <c r="A267" s="549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.7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.7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.7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.7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.7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.7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.7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.7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.7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.7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.7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.7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.7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.7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.7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.7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.7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.7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.7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.7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.7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.7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.7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.7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.7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.7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.7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.7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.7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.7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.7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.7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.7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.7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.7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.7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.7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.7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.7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.7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.7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.7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.7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.7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.7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.7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.7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.7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.7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.7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60.75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60.75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97.5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75" thickBot="1">
      <c r="A334" s="549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.7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.7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.7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.7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.7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.7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.7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.7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.7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.7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.7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.7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.7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.7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.7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.7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.7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.7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.7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.7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.7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.7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.7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.7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.7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.7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.7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.7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.7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.7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.7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.7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.7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.7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.7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.7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.7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.7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.7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.7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.7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.7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.7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.7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.7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.7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.7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.7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.7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.7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60.75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60.75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97.5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7109375" defaultRowHeight="15"/>
  <cols>
    <col min="3" max="3" width="9.140625"/>
    <col min="5" max="5" width="9.42578125" bestFit="1" customWidth="1"/>
    <col min="6" max="6" width="9.2851562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48" t="s">
        <v>0</v>
      </c>
      <c r="B2" s="551" t="s">
        <v>1</v>
      </c>
      <c r="C2" s="552"/>
      <c r="D2" s="553"/>
      <c r="F2" s="19">
        <f>(1-F64)^(1/3)-1</f>
        <v>-2.9449662799283849E-2</v>
      </c>
      <c r="G2" s="19"/>
    </row>
    <row r="3" spans="1:7" ht="72.75" thickBot="1">
      <c r="A3" s="54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5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60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96.75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60.75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47" t="s">
        <v>0</v>
      </c>
      <c r="B69" s="547" t="s">
        <v>2</v>
      </c>
      <c r="C69" s="547"/>
      <c r="D69" s="547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47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47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60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60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96.75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60.75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.75" thickBot="1"/>
    <row r="134" spans="1:7" ht="15.75" thickBot="1">
      <c r="A134" s="548" t="s">
        <v>0</v>
      </c>
      <c r="B134" s="551" t="s">
        <v>78</v>
      </c>
      <c r="C134" s="552"/>
      <c r="D134" s="553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75" thickBot="1">
      <c r="A135" s="549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550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.7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.7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.7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.7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.7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.7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.7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.7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.7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.7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.7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.7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.7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.7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.7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.7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.7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.7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.7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.7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.7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.7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.7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.7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.7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.7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.7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.7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.7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.7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.7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.7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.7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.7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.7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.7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.7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.7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60.75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60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7.5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47" t="s">
        <v>0</v>
      </c>
      <c r="B200" s="547" t="s">
        <v>3</v>
      </c>
      <c r="C200" s="547"/>
      <c r="D200" s="547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47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47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60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60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96.75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.75" thickBot="1"/>
    <row r="266" spans="1:7" ht="15" customHeight="1" thickBot="1">
      <c r="A266" s="548" t="s">
        <v>0</v>
      </c>
      <c r="B266" s="554" t="s">
        <v>67</v>
      </c>
      <c r="C266" s="555"/>
      <c r="D266" s="556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75" thickBot="1">
      <c r="A267" s="549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550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.7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.7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.7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.7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.7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.7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.7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.7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.7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.7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.7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.7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.7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.7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.7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.7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.7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.7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.7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.7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.7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.7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.7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.7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.7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.7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.7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.7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.7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.7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.7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.7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.7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.7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.7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.7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.7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.7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.7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.7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.7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.7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.7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.7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.7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.7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.7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.7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.7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.7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60.75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60.75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97.5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.75" thickBot="1"/>
    <row r="333" spans="1:7" ht="15" customHeight="1" thickBot="1">
      <c r="A333" s="548" t="s">
        <v>0</v>
      </c>
      <c r="B333" s="554" t="s">
        <v>70</v>
      </c>
      <c r="C333" s="555"/>
      <c r="D333" s="556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75" thickBot="1">
      <c r="A334" s="549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550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.7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.7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.7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.7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.7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.7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.7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.7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.7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.7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.7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.7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.7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.7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.7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.7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.7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.7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.7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.7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.7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.7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.7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.7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.7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.7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.7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.7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.7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.7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.7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.7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.7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.7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.7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.7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.7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.7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.7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.7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.7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.7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.7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.7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.7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.7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.7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.7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.7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.7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.7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60.75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60.75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97.5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.75" thickBot="1"/>
    <row r="401" spans="1:7" ht="15.75" thickBot="1">
      <c r="A401" s="548" t="s">
        <v>0</v>
      </c>
      <c r="B401" s="561" t="s">
        <v>71</v>
      </c>
      <c r="C401" s="562"/>
      <c r="D401" s="563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549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550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60.75" thickBot="1">
      <c r="A457" s="5" t="s">
        <v>55</v>
      </c>
      <c r="B457" s="3"/>
      <c r="D457" s="4"/>
      <c r="E457" s="12"/>
      <c r="F457" s="45"/>
      <c r="G457" s="46"/>
    </row>
    <row r="458" spans="1:7" ht="60.75" thickBot="1">
      <c r="A458" s="5" t="s">
        <v>56</v>
      </c>
      <c r="B458" s="4"/>
      <c r="D458" s="1"/>
      <c r="E458" s="1"/>
      <c r="F458" s="37"/>
      <c r="G458" s="37"/>
    </row>
    <row r="459" spans="1:7" ht="97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40625" defaultRowHeight="15"/>
  <cols>
    <col min="1" max="1" width="13" style="59" customWidth="1"/>
    <col min="2" max="2" width="10.28515625" style="59" customWidth="1"/>
    <col min="4" max="4" width="9.140625" style="59" customWidth="1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64" t="s">
        <v>0</v>
      </c>
      <c r="B2" s="567" t="s">
        <v>1</v>
      </c>
      <c r="C2" s="568"/>
      <c r="D2" s="569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7.25" thickBot="1">
      <c r="A3" s="565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66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2.7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2.7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2.7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2.7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2.7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2.7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2.7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2.7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2.7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2.7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2.7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2.7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2.7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2.7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2.7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2.7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2.7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2.7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2.7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2.7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2.7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2.7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2.7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2.7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2.7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2.7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2.7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2.7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2.7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2.7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2.7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2.7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2.7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2.7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2.7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5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.7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.75" thickBot="1">
      <c r="A65" s="114" t="s">
        <v>66</v>
      </c>
      <c r="B65" s="115">
        <f>AVERAGE(B22:B40)</f>
        <v>19.536842105263158</v>
      </c>
      <c r="C65" s="18"/>
    </row>
    <row r="68" spans="1:7" ht="15.75" thickBot="1"/>
    <row r="69" spans="1:7" ht="37.5" customHeight="1" thickBot="1">
      <c r="A69" s="564" t="s">
        <v>0</v>
      </c>
      <c r="B69" s="567" t="s">
        <v>2</v>
      </c>
      <c r="C69" s="568"/>
      <c r="D69" s="569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7.25" thickBot="1">
      <c r="A70" s="565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66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2.7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2.7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2.7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2.7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2.7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2.7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2.7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2.7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2.7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2.7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2.7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2.7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2.7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2.7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2.7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2.7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2.7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2.7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2.7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2.7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2.7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2.7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2.7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2.7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2.7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2.7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2.7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2.7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2.7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2.7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2.7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2.7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2.7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2.7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2.7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2.7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2.7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2.7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2.7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2.7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2.7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2.7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2.7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2.7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5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1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.75" thickBot="1"/>
    <row r="129" spans="1:7" ht="51.75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.75" thickBot="1">
      <c r="A132" s="114" t="s">
        <v>66</v>
      </c>
      <c r="B132" s="115">
        <f>AVERAGE(B89:B107)</f>
        <v>47.278947368421058</v>
      </c>
      <c r="C132" s="18"/>
    </row>
    <row r="133" spans="1:7" ht="15.75" thickBot="1"/>
    <row r="134" spans="1:7" ht="13.5" thickBot="1">
      <c r="A134" s="564" t="s">
        <v>0</v>
      </c>
      <c r="B134" s="567" t="s">
        <v>78</v>
      </c>
      <c r="C134" s="568"/>
      <c r="D134" s="569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7.25" thickBot="1">
      <c r="A135" s="565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66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2.7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2.7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2.7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2.7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2.7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2.7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2.7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2.7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2.7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2.7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2.7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2.7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2.7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2.7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2.7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2.7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2.7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2.7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2.7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2.7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2.7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2.7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2.7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2.7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2.7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2.7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2.7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2.7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2.7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2.7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2.7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2.7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2.7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2.7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5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.75" thickBot="1">
      <c r="A197" s="114" t="s">
        <v>66</v>
      </c>
      <c r="B197" s="144">
        <f>AVERAGE(B154:B172)</f>
        <v>2.2642105263157895</v>
      </c>
      <c r="C197" s="18"/>
    </row>
    <row r="199" spans="1:7" ht="15.75" thickBot="1"/>
    <row r="200" spans="1:7" ht="15" customHeight="1" thickBot="1">
      <c r="A200" s="564" t="s">
        <v>0</v>
      </c>
      <c r="B200" s="567" t="s">
        <v>3</v>
      </c>
      <c r="C200" s="568"/>
      <c r="D200" s="569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7.25" thickBot="1">
      <c r="A201" s="565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66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2.7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2.7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2.7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2.7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2.7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2.7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2.7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2.7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2.7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2.7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2.7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2.7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2.7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2.7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2.7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2.7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2.7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2.7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2.7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2.7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2.7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2.7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2.7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2.7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2.7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2.7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2.7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2.7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2.7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2.7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2.7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2.7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2.7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2.7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5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1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.75" thickBot="1"/>
    <row r="260" spans="1:7" ht="51.75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.75" thickBot="1">
      <c r="A263" s="114" t="s">
        <v>66</v>
      </c>
      <c r="B263" s="115">
        <f>AVERAGE(B220:B238)</f>
        <v>6.4789473684210526</v>
      </c>
      <c r="C263" s="18"/>
    </row>
    <row r="265" spans="1:7" ht="15.75" thickBot="1"/>
    <row r="266" spans="1:7" ht="15" customHeight="1" thickBot="1">
      <c r="A266" s="564" t="s">
        <v>0</v>
      </c>
      <c r="B266" s="567" t="s">
        <v>67</v>
      </c>
      <c r="C266" s="568"/>
      <c r="D266" s="569"/>
      <c r="E266" s="62" t="e">
        <f>(1-E321)^(1/3)-1</f>
        <v>#DIV/0!</v>
      </c>
      <c r="F266" s="63" t="e">
        <f>(1-F321)^(1/3)-1</f>
        <v>#DIV/0!</v>
      </c>
      <c r="G266" s="64"/>
    </row>
    <row r="267" spans="1:7" ht="77.25" thickBot="1">
      <c r="A267" s="565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66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2.7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2.7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2.7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2.7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2.7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2.7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2.7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2.7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2.7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2.7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2.7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2.7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2.7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2.7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2.7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2.7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2.7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2.7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2.7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2.7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2.7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2.7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2.7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2.7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2.7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2.7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2.7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2.7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2.7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2.7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2.7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2.7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2.7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2.7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2.7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2.7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2.7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2.7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2.7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2.7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2.7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2.7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2.7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2.7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2.7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2.7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2.7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.7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1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.75" thickBot="1">
      <c r="A329" s="114" t="s">
        <v>66</v>
      </c>
      <c r="B329" s="150" t="e">
        <f>AVERAGE(B286:B304)</f>
        <v>#DIV/0!</v>
      </c>
    </row>
    <row r="330" spans="1:7" ht="15.75" thickBot="1"/>
    <row r="331" spans="1:7" ht="15" customHeight="1" thickBot="1">
      <c r="A331" s="564" t="s">
        <v>0</v>
      </c>
      <c r="B331" s="567" t="s">
        <v>70</v>
      </c>
      <c r="C331" s="568"/>
      <c r="D331" s="569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65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66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5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2.7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2.7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2.7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2.7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2.7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2.7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2.7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2.7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2.7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2.7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2.7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2.7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2.7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2.7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2.7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2.7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2.7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2.7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2.7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2.7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2.7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2.7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2.7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2.7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2.7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2.7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2.7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2.7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2.7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2.7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2.7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2.7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2.7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2.7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2.7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2.7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2.7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2.7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2.7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2.7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2.7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2.7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2.7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2.7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2.7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2.7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2.7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5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5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.75" thickBot="1">
      <c r="A394" s="114" t="s">
        <v>66</v>
      </c>
      <c r="B394" s="144" t="e">
        <f>AVERAGE(B351:B369)</f>
        <v>#DIV/0!</v>
      </c>
    </row>
    <row r="395" spans="1:7" ht="15.75" thickBot="1"/>
    <row r="396" spans="1:7" ht="15.75" customHeight="1" thickBot="1">
      <c r="A396" s="564" t="s">
        <v>0</v>
      </c>
      <c r="B396" s="567" t="s">
        <v>89</v>
      </c>
      <c r="C396" s="568"/>
      <c r="D396" s="569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65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66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2.7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2.7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2.7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2.7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2.7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2.7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2.7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2.7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2.7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2.7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2.7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2.7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2.7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2.7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2.7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2.7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2.7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2.7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2.7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2.7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2.7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2.7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2.7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2.7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2.7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2.7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2.7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2.7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2.7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2.7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2.7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2.7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2.7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2.7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2.7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2.7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2.7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2.7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2.7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2.7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2.7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2.7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2.7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2.7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2.7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2.7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2.7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5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.75" thickBot="1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N461"/>
  <sheetViews>
    <sheetView topLeftCell="A451" workbookViewId="0">
      <selection activeCell="E424" sqref="E424:E426"/>
    </sheetView>
  </sheetViews>
  <sheetFormatPr defaultColWidth="9.140625" defaultRowHeight="15"/>
  <cols>
    <col min="1" max="1" width="13" style="59" customWidth="1"/>
    <col min="2" max="2" width="9.140625" style="59"/>
    <col min="3" max="3" width="8.7109375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64" t="s">
        <v>0</v>
      </c>
      <c r="B2" s="567" t="s">
        <v>1</v>
      </c>
      <c r="C2" s="568"/>
      <c r="D2" s="569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7.25" thickBot="1">
      <c r="A3" s="565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66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2.7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2.7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2.7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2.7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2.7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2.7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2.7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2.7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2.7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2.7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2.7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2.7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2.7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2.7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2.7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2.7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2.7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2.7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2.7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2.7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2.7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2.7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2.7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2.7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2.7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2.7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2.7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2.7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2.7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2.7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2.7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2.7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2.7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2.7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5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.7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.75" thickBot="1">
      <c r="A65" s="114" t="s">
        <v>66</v>
      </c>
      <c r="B65" s="115">
        <f>AVERAGE(B22:B40)</f>
        <v>48.89473684210526</v>
      </c>
      <c r="C65" s="18"/>
    </row>
    <row r="68" spans="1:7" ht="15.75" thickBot="1"/>
    <row r="69" spans="1:7" ht="37.5" customHeight="1" thickBot="1">
      <c r="A69" s="564" t="s">
        <v>0</v>
      </c>
      <c r="B69" s="567" t="s">
        <v>2</v>
      </c>
      <c r="C69" s="568"/>
      <c r="D69" s="569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7.25" thickBot="1">
      <c r="A70" s="565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66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2.7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2.7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2.7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2.7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2.7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2.7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2.7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2.7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2.7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2.7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2.7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2.7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2.7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2.7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2.7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2.7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2.7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2.7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2.7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2.7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2.7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2.7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2.7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2.7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2.7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2.7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2.7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2.7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2.7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2.7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2.7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2.7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2.7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2.7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2.7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2.7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2.7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2.7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2.7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2.7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2.7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2.7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2.7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5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.75" thickBot="1"/>
    <row r="129" spans="1:7" ht="51.75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.75" thickBot="1">
      <c r="A132" s="114" t="s">
        <v>66</v>
      </c>
      <c r="B132" s="115">
        <f>AVERAGE(B89:B107)</f>
        <v>47.55263157894737</v>
      </c>
      <c r="C132" s="18"/>
    </row>
    <row r="133" spans="1:7" ht="15.75" thickBot="1"/>
    <row r="134" spans="1:7" ht="13.5" thickBot="1">
      <c r="A134" s="564" t="s">
        <v>0</v>
      </c>
      <c r="B134" s="567" t="s">
        <v>78</v>
      </c>
      <c r="C134" s="568"/>
      <c r="D134" s="569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7.25" thickBot="1">
      <c r="A135" s="565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66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2.7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2.7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2.7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2.7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2.7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2.7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2.7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2.7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2.7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2.7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2.7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2.7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2.7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2.7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2.7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2.7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2.7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2.7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2.7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2.7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2.7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2.7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2.7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2.7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2.7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2.7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2.7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2.7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2.7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2.7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2.7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5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.75" thickBot="1">
      <c r="A197" s="114" t="s">
        <v>66</v>
      </c>
      <c r="B197" s="144">
        <f>AVERAGE(B154:B172)</f>
        <v>2.7921052631578949</v>
      </c>
      <c r="C197" s="18"/>
    </row>
    <row r="199" spans="1:7" ht="15.75" thickBot="1"/>
    <row r="200" spans="1:7" ht="15" customHeight="1" thickBot="1">
      <c r="A200" s="564" t="s">
        <v>0</v>
      </c>
      <c r="B200" s="567" t="s">
        <v>3</v>
      </c>
      <c r="C200" s="568"/>
      <c r="D200" s="569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7.25" thickBot="1">
      <c r="A201" s="565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66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2.7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2.7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2.7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2.7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2.7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2.7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2.7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2.7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2.7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2.7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2.7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2.7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2.7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2.7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2.7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2.7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2.7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2.7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2.7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2.7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2.7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2.7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2.7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2.7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2.7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2.7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2.7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2.7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2.7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5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1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.75" thickBot="1"/>
    <row r="260" spans="1:7" ht="51.75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.75" thickBot="1">
      <c r="A263" s="114" t="s">
        <v>66</v>
      </c>
      <c r="B263" s="115">
        <f>AVERAGE(B220:B238)</f>
        <v>7.1157894736842096</v>
      </c>
      <c r="C263" s="18"/>
    </row>
    <row r="265" spans="1:7" ht="15.75" thickBot="1"/>
    <row r="266" spans="1:7" ht="15" customHeight="1" thickBot="1">
      <c r="A266" s="564" t="s">
        <v>0</v>
      </c>
      <c r="B266" s="567" t="s">
        <v>67</v>
      </c>
      <c r="C266" s="568"/>
      <c r="D266" s="569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7.25" thickBot="1">
      <c r="A267" s="565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66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2.7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2.7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2.7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2.7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2.7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2.7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2.7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2.7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2.7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2.7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2.7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2.7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2.7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2.7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2.7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2.7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2.7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2.7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2.7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2.7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2.7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2.7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2.7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2.7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2.7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2.7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2.7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2.7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2.7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2.7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2.7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2.7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2.7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2.7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2.7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2.7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2.7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2.7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2.7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2.7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2.7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2.7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2.7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2.7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2.7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2.7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5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.7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1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.75" thickBot="1"/>
    <row r="326" spans="1:7" ht="51.75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.75" thickBot="1">
      <c r="A329" s="114" t="s">
        <v>66</v>
      </c>
      <c r="B329" s="115">
        <f>AVERAGE(B286:B304)</f>
        <v>35.857894736842105</v>
      </c>
    </row>
    <row r="332" spans="1:7" ht="15.75" thickBot="1"/>
    <row r="333" spans="1:7" ht="15" customHeight="1" thickBot="1">
      <c r="A333" s="564" t="s">
        <v>0</v>
      </c>
      <c r="B333" s="567" t="s">
        <v>70</v>
      </c>
      <c r="C333" s="568"/>
      <c r="D333" s="569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7.25" thickBot="1">
      <c r="A334" s="565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6.25" thickBot="1">
      <c r="A335" s="566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5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2.7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2.7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2.7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2.7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2.7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2.7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2.7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2.7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2.7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2.7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2.7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2.7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2.7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2.7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2.7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2.7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2.7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2.7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2.7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2.7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2.7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2.7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2.7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2.7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2.7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2.7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2.7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2.7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2.7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2.7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2.7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2.7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2.7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2.7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2.7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2.7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2.7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2.7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2.7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2.7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2.7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2.7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2.7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2.7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2.7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2.7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2.7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2.7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2.7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5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.7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1.75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.75" thickBot="1">
      <c r="A396" s="114" t="s">
        <v>66</v>
      </c>
      <c r="B396" s="115">
        <f>AVERAGE(B353:B371)</f>
        <v>234.6</v>
      </c>
    </row>
    <row r="397" spans="1:7" ht="15.75" thickBot="1"/>
    <row r="398" spans="1:7" ht="15.75" customHeight="1" thickBot="1">
      <c r="A398" s="564" t="s">
        <v>0</v>
      </c>
      <c r="B398" s="567" t="s">
        <v>89</v>
      </c>
      <c r="C398" s="568"/>
      <c r="D398" s="569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7.25" thickBot="1">
      <c r="A399" s="565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.75" thickBot="1">
      <c r="A400" s="566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.7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2.7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2.7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2.7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2.7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2.7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2.7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2.7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2.7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2.7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2.7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2.7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2.7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2.7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2.7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2.7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2.7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2.7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2.7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2.7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2.7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2.7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2.7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2.7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2.7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2.7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2.7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2.7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2.7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2.7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2.7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2.7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2.7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2.7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2.7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2.7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2.7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2.7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2.7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2.7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2.7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0.60130088124213177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2.7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2.7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2.7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2.7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2.7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2.7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2.7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2.7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2.7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5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.7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.75" thickBot="1"/>
    <row r="458" spans="1:14" ht="51.75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.75" thickBot="1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64" t="s">
        <v>0</v>
      </c>
      <c r="B2" s="567" t="s">
        <v>1</v>
      </c>
      <c r="C2" s="568"/>
      <c r="D2" s="569"/>
      <c r="E2" s="62">
        <f>(1-E57)^(1/3)-1</f>
        <v>-2.970711217337596E-2</v>
      </c>
      <c r="F2" s="63">
        <f>(1-F57)^(1/3)-1</f>
        <v>-2.970711217337596E-2</v>
      </c>
      <c r="G2" s="64"/>
    </row>
    <row r="3" spans="1:7" ht="77.25" thickBot="1">
      <c r="A3" s="565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66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2.7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2.7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2.7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2.7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2.7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2.7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2.7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2.7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2.7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2.7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2.7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2.7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2.7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2.7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2.7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2.7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2.7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2.7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2.7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2.7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2.7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2.7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2.7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2.7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2.7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2.7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2.7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2.7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2.7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2.7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2.7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2.7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2.7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2.7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5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.75" thickBot="1">
      <c r="A65" s="114" t="s">
        <v>66</v>
      </c>
      <c r="B65" s="115">
        <f>AVERAGE(B22:B40)</f>
        <v>54.852631578947374</v>
      </c>
      <c r="C65" s="18"/>
    </row>
    <row r="68" spans="1:7" ht="15.75" thickBot="1"/>
    <row r="69" spans="1:7" ht="37.5" customHeight="1" thickBot="1">
      <c r="A69" s="564" t="s">
        <v>0</v>
      </c>
      <c r="B69" s="567" t="s">
        <v>2</v>
      </c>
      <c r="C69" s="568"/>
      <c r="D69" s="569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7.25" thickBot="1">
      <c r="A70" s="565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66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2.7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2.7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2.7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2.7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2.7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2.7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2.7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2.7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2.7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2.7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2.7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2.7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2.7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2.7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2.7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2.7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2.7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2.7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2.7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2.7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2.7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2.7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2.7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2.7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2.7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2.7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2.7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2.7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2.7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2.7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2.7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2.7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2.7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2.7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2.7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2.7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2.7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2.7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2.7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2.7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2.7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2.7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2.7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2.7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5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.75" thickBot="1"/>
    <row r="129" spans="1:7" ht="51.75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.75" thickBot="1">
      <c r="A132" s="114" t="s">
        <v>66</v>
      </c>
      <c r="B132" s="115">
        <f>AVERAGE(B89:B107)</f>
        <v>50.921052631578945</v>
      </c>
      <c r="C132" s="18"/>
    </row>
    <row r="133" spans="1:7" ht="15.75" thickBot="1"/>
    <row r="134" spans="1:7" ht="13.5" thickBot="1">
      <c r="A134" s="564" t="s">
        <v>0</v>
      </c>
      <c r="B134" s="567" t="s">
        <v>78</v>
      </c>
      <c r="C134" s="568"/>
      <c r="D134" s="569"/>
      <c r="E134" s="62"/>
      <c r="F134" s="63"/>
      <c r="G134" s="64"/>
    </row>
    <row r="135" spans="1:7" ht="77.25" thickBot="1">
      <c r="A135" s="565"/>
      <c r="B135" s="65" t="s">
        <v>4</v>
      </c>
      <c r="C135" s="281"/>
      <c r="D135" s="65" t="s">
        <v>80</v>
      </c>
      <c r="E135" s="65"/>
      <c r="F135" s="65"/>
      <c r="G135" s="65"/>
    </row>
    <row r="136" spans="1:7" ht="26.25" thickBot="1">
      <c r="A136" s="566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2.75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2.7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2.7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2.7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2.7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2.7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2.7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2.7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2.7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2.7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2.7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2.7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2.7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2.7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2.7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2.7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2.7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2.7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2.7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2.7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2.7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2.7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2.7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2.7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2.7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2.7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2.7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2.7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2.7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2.7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2.7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2.7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2.7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2.7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2.7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2.7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2.7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2.7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2.7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2.7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2.7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2.7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2.7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2.7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2.7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2.7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2.7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2.7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2.7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2.7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5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/>
      <c r="F189" s="92"/>
      <c r="G189" s="93"/>
    </row>
    <row r="190" spans="1:7" ht="51.75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1.75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.75" thickBot="1"/>
    <row r="194" spans="1:7" ht="51.75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.75" thickBot="1">
      <c r="A197" s="114" t="s">
        <v>66</v>
      </c>
      <c r="B197" s="144" t="e">
        <f>AVERAGE(B154:B172)</f>
        <v>#DIV/0!</v>
      </c>
      <c r="C197" s="18"/>
    </row>
    <row r="199" spans="1:7" ht="15.75" thickBot="1"/>
    <row r="200" spans="1:7" ht="15" customHeight="1" thickBot="1">
      <c r="A200" s="564" t="s">
        <v>0</v>
      </c>
      <c r="B200" s="567" t="s">
        <v>3</v>
      </c>
      <c r="C200" s="568"/>
      <c r="D200" s="569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7.25" thickBot="1">
      <c r="A201" s="565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66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2.7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2.7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2.7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2.7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2.7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2.7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2.7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2.7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2.7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2.7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2.7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2.7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2.7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2.7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2.7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2.7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2.7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2.7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2.7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2.7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2.7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2.7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2.7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2.7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2.7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2.7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2.7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2.7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2.7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2.7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2.7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2.7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2.7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2.7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5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5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1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.75" thickBot="1"/>
    <row r="260" spans="1:7" ht="51.75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.7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.75" thickBot="1"/>
    <row r="266" spans="1:7" ht="15" customHeight="1" thickBot="1">
      <c r="A266" s="564" t="s">
        <v>0</v>
      </c>
      <c r="B266" s="567" t="s">
        <v>67</v>
      </c>
      <c r="C266" s="568"/>
      <c r="D266" s="569"/>
      <c r="E266" s="62">
        <f>(1-E321)^(1/3)-1</f>
        <v>0</v>
      </c>
      <c r="F266" s="63">
        <f>(1-F321)^(1/3)-1</f>
        <v>0</v>
      </c>
      <c r="G266" s="64"/>
    </row>
    <row r="267" spans="1:7" ht="77.25" thickBot="1">
      <c r="A267" s="565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66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2.7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2.7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2.7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2.7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2.7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2.7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2.7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2.7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2.7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2.7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2.7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2.7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2.7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2.7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2.7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2.7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2.7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2.7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2.7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2.7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2.7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2.7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2.7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2.7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2.7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2.7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2.7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2.7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2.7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2.7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2.7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2.7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2.7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2.7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2.7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2.7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2.7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2.7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2.7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2.7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2.7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2.7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2.7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2.7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2.7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2.7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2.7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.75" thickBot="1">
      <c r="A321" s="89"/>
      <c r="B321" s="125"/>
      <c r="D321" s="126"/>
      <c r="E321" s="127"/>
      <c r="F321" s="127"/>
      <c r="G321" s="128"/>
    </row>
    <row r="322" spans="1:7" ht="51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.75" thickBot="1">
      <c r="A329" s="114" t="s">
        <v>66</v>
      </c>
      <c r="B329" s="115" t="e">
        <f>AVERAGE(B286:B304)</f>
        <v>#DIV/0!</v>
      </c>
    </row>
    <row r="330" spans="1:7" ht="15.75" thickBot="1"/>
    <row r="331" spans="1:7" ht="15" customHeight="1" thickBot="1">
      <c r="A331" s="564" t="s">
        <v>0</v>
      </c>
      <c r="B331" s="567" t="s">
        <v>70</v>
      </c>
      <c r="C331" s="568"/>
      <c r="D331" s="569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65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66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5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2.7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2.7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2.7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2.7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2.7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2.7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2.7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2.7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2.7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2.7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2.7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2.7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2.7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2.7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2.7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2.7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2.7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2.7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2.7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2.7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2.7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2.7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2.7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2.7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2.7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2.7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2.7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2.7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2.7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2.7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2.7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2.7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2.7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2.7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2.7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2.7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2.7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2.7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2.7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2.7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2.7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2.7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2.7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2.7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2.7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2.7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2.7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5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5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.75" thickBot="1">
      <c r="A394" s="114" t="s">
        <v>66</v>
      </c>
      <c r="B394" s="115" t="e">
        <f>AVERAGE(B351:B369)</f>
        <v>#DIV/0!</v>
      </c>
    </row>
    <row r="395" spans="1:7" ht="15.75" thickBot="1"/>
    <row r="396" spans="1:7" ht="15.75" customHeight="1" thickBot="1">
      <c r="A396" s="564" t="s">
        <v>0</v>
      </c>
      <c r="B396" s="567" t="s">
        <v>89</v>
      </c>
      <c r="C396" s="568"/>
      <c r="D396" s="569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65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66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2.7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2.7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2.7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2.7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2.7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2.7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2.7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2.7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2.7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2.7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2.7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2.7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2.7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2.7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2.7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2.7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2.7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2.7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2.7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2.7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2.7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2.7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2.7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2.7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2.7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2.7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2.7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2.7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2.7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2.7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2.7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2.7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2.7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2.7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2.7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2.7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2.7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2.7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2.7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2.7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2.7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2.7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2.7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2.7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2.7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2.7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2.7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5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.75" thickBot="1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64" t="s">
        <v>0</v>
      </c>
      <c r="B2" s="567" t="s">
        <v>1</v>
      </c>
      <c r="C2" s="568"/>
      <c r="D2" s="569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7.25" thickBot="1">
      <c r="A3" s="565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66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2.7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2.7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2.7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2.7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2.7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2.7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2.7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2.7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2.7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2.7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2.7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2.7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2.7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2.7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2.7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2.7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2.7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2.7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2.7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2.7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2.7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2.7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2.7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2.7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2.7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2.7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2.7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2.7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2.7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2.7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2.7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2.7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2.7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2.7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2.7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2.7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2.7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2.7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5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.75" thickBot="1">
      <c r="A65" s="114" t="s">
        <v>66</v>
      </c>
      <c r="B65" s="115">
        <f>AVERAGE(B22:B40)</f>
        <v>44.057894736842101</v>
      </c>
      <c r="C65" s="18"/>
    </row>
    <row r="68" spans="1:7" ht="15.75" thickBot="1"/>
    <row r="69" spans="1:7" ht="37.5" customHeight="1" thickBot="1">
      <c r="A69" s="564" t="s">
        <v>0</v>
      </c>
      <c r="B69" s="567" t="s">
        <v>2</v>
      </c>
      <c r="C69" s="568"/>
      <c r="D69" s="569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7.25" thickBot="1">
      <c r="A70" s="565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66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2.7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2.7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2.7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2.7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2.7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2.7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2.7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2.7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2.7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2.7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2.7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2.7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2.7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2.7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2.7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2.7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2.7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2.7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2.7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2.7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2.7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2.7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2.7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2.7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2.7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2.7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2.7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2.7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2.7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2.7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2.7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2.7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2.7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2.7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2.7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2.7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2.7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2.7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2.7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2.7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2.7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2.7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2.7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5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5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1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.75" thickBot="1"/>
    <row r="129" spans="1:7" ht="51.75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.75" thickBot="1">
      <c r="A132" s="114" t="s">
        <v>66</v>
      </c>
      <c r="B132" s="115">
        <f>AVERAGE(B89:B107)</f>
        <v>84.284210526315803</v>
      </c>
      <c r="C132" s="18"/>
    </row>
    <row r="133" spans="1:7" ht="15.75" thickBot="1"/>
    <row r="134" spans="1:7" ht="13.5" thickBot="1">
      <c r="A134" s="564" t="s">
        <v>0</v>
      </c>
      <c r="B134" s="567" t="s">
        <v>78</v>
      </c>
      <c r="C134" s="568"/>
      <c r="D134" s="569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7.25" thickBot="1">
      <c r="A135" s="565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66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2.7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2.7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2.7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2.7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2.7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2.7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2.7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2.7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2.7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2.7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2.7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2.7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2.7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2.7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2.7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2.7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2.7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2.7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2.7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2.7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2.7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2.7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2.7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2.7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2.7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2.7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2.7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2.7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2.7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2.7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2.7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5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1.75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.75" thickBot="1"/>
    <row r="194" spans="1:7" ht="51.75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.75" thickBot="1">
      <c r="A197" s="114" t="s">
        <v>66</v>
      </c>
      <c r="B197" s="144">
        <f>AVERAGE(B154:B172)</f>
        <v>2.1736842105263166</v>
      </c>
      <c r="C197" s="18"/>
    </row>
    <row r="199" spans="1:7" ht="15.75" thickBot="1"/>
    <row r="200" spans="1:7" ht="15" customHeight="1" thickBot="1">
      <c r="A200" s="564" t="s">
        <v>0</v>
      </c>
      <c r="B200" s="567" t="s">
        <v>3</v>
      </c>
      <c r="C200" s="568"/>
      <c r="D200" s="569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7.25" thickBot="1">
      <c r="A201" s="565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66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2.7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2.7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2.7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2.7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2.7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2.7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2.7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2.7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2.7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2.7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2.7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2.7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2.7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2.7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2.7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2.7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2.7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2.7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2.7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2.7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2.7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2.7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2.7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2.7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2.7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2.7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2.7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2.7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2.7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2.7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2.7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2.7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2.7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2.7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2.7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2.7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5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5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1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.75" thickBot="1"/>
    <row r="260" spans="1:7" ht="51.75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.75" thickBot="1">
      <c r="A263" s="114" t="s">
        <v>66</v>
      </c>
      <c r="B263" s="115">
        <f>AVERAGE(B220:B238)</f>
        <v>5.5526315789473699</v>
      </c>
      <c r="C263" s="18"/>
    </row>
    <row r="264" spans="1:7" ht="15.75" thickBot="1"/>
    <row r="265" spans="1:7" ht="15" customHeight="1" thickBot="1">
      <c r="A265" s="564" t="s">
        <v>0</v>
      </c>
      <c r="B265" s="567" t="s">
        <v>67</v>
      </c>
      <c r="C265" s="568"/>
      <c r="D265" s="569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7.25" thickBot="1">
      <c r="A266" s="565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6.25" thickBot="1">
      <c r="A267" s="566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.7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2.7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2.7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2.7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2.7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2.7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2.7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2.7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2.7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2.7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2.7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2.7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2.7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2.7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2.7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2.7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2.7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2.7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2.7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2.7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2.7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2.7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2.7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2.7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2.7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2.7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2.7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2.7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2.7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2.7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2.7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2.7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2.7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2.7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2.7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2.7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2.7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2.7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2.7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2.7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2.7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2.7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2.7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2.7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2.7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2.7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2.7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5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5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1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.75" thickBot="1"/>
    <row r="325" spans="1:7" ht="51.75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.75" thickBot="1">
      <c r="A328" s="114" t="s">
        <v>66</v>
      </c>
      <c r="B328" s="115">
        <f>AVERAGE(B285:B303)</f>
        <v>34.963157894736838</v>
      </c>
    </row>
    <row r="329" spans="1:7" ht="15.75" thickBot="1"/>
    <row r="330" spans="1:7" ht="15" customHeight="1" thickBot="1">
      <c r="A330" s="564" t="s">
        <v>0</v>
      </c>
      <c r="B330" s="567" t="s">
        <v>70</v>
      </c>
      <c r="C330" s="568"/>
      <c r="D330" s="569"/>
      <c r="E330" s="62" t="e">
        <f>(1-E385)^(1/3)-1</f>
        <v>#DIV/0!</v>
      </c>
      <c r="F330" s="63" t="e">
        <f>(1-F385)^(1/3)-1</f>
        <v>#DIV/0!</v>
      </c>
      <c r="G330" s="64"/>
    </row>
    <row r="331" spans="1:7" ht="77.25" thickBot="1">
      <c r="A331" s="565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6.25" thickBot="1">
      <c r="A332" s="566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5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5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2.7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2.7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2.7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2.7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2.7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2.7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2.7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2.7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2.7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2.7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2.7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2.7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2.7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2.7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2.7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2.7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2.7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2.7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2.7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2.7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2.7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2.7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2.7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2.7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2.7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2.7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2.7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2.7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2.7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2.7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2.7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2.7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2.7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2.7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2.7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2.7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2.7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2.7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2.7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2.7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2.7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2.7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2.7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2.7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2.7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2.7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5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5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1.75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.75" thickBot="1">
      <c r="A393" s="114" t="s">
        <v>66</v>
      </c>
      <c r="B393" s="115" t="e">
        <f>AVERAGE(B350:B368)</f>
        <v>#DIV/0!</v>
      </c>
    </row>
    <row r="394" spans="1:7" ht="15.75" thickBot="1"/>
    <row r="395" spans="1:7" ht="15.75" customHeight="1" thickBot="1">
      <c r="A395" s="564" t="s">
        <v>0</v>
      </c>
      <c r="B395" s="567" t="s">
        <v>89</v>
      </c>
      <c r="C395" s="568"/>
      <c r="D395" s="569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7.25" thickBot="1">
      <c r="A396" s="565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.75" thickBot="1">
      <c r="A397" s="566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.7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2.7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2.7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2.7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2.7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2.7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2.7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2.7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2.7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2.7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2.7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2.7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2.7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2.7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2.7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2.7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2.7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2.7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2.7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2.7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2.7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2.7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2.7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2.7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2.7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2.7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2.7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2.7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2.7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2.7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2.7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2.7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2.7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2.7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2.7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2.7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2.7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2.7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2.7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2.7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2.7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2.7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2.7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2.7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2.7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2.7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2.7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5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5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.75" thickBot="1"/>
    <row r="455" spans="1:7" ht="51.75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.75" thickBot="1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28515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0" t="s">
        <v>0</v>
      </c>
      <c r="B2" s="551" t="s">
        <v>1</v>
      </c>
      <c r="C2" s="552"/>
      <c r="D2" s="553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7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7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73" t="s">
        <v>0</v>
      </c>
      <c r="B69" s="547" t="s">
        <v>2</v>
      </c>
      <c r="C69" s="547"/>
      <c r="D69" s="547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48">
      <c r="A70" s="574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75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47" t="s">
        <v>0</v>
      </c>
      <c r="B134" s="547" t="s">
        <v>78</v>
      </c>
      <c r="C134" s="547"/>
      <c r="D134" s="547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48">
      <c r="A135" s="547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47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.7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73" t="s">
        <v>0</v>
      </c>
      <c r="B200" s="547" t="s">
        <v>3</v>
      </c>
      <c r="C200" s="547"/>
      <c r="D200" s="547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74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75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.75" thickBot="1"/>
    <row r="266" spans="1:7" ht="15" customHeight="1">
      <c r="A266" s="576" t="s">
        <v>0</v>
      </c>
      <c r="B266" s="559" t="s">
        <v>67</v>
      </c>
      <c r="C266" s="559"/>
      <c r="D266" s="559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48.75" thickBot="1">
      <c r="A267" s="576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76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75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59" t="s">
        <v>0</v>
      </c>
      <c r="B333" s="559" t="s">
        <v>70</v>
      </c>
      <c r="C333" s="559"/>
      <c r="D333" s="559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48.75">
      <c r="A334" s="559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59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75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75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75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0" t="s">
        <v>0</v>
      </c>
      <c r="B2" s="551" t="s">
        <v>1</v>
      </c>
      <c r="C2" s="552"/>
      <c r="D2" s="553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7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203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73" t="s">
        <v>0</v>
      </c>
      <c r="B69" s="547" t="s">
        <v>2</v>
      </c>
      <c r="C69" s="547"/>
      <c r="D69" s="547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48">
      <c r="A70" s="574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75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204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65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73" t="s">
        <v>0</v>
      </c>
      <c r="B134" s="547" t="s">
        <v>3</v>
      </c>
      <c r="C134" s="547"/>
      <c r="D134" s="547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6.15" customHeight="1">
      <c r="A135" s="574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75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205</v>
      </c>
      <c r="C188" s="30">
        <f t="shared" si="2"/>
        <v>23.08</v>
      </c>
      <c r="D188" s="256"/>
      <c r="E188" s="254"/>
      <c r="F188" s="39"/>
      <c r="G188" s="39"/>
    </row>
    <row r="189" spans="1:7" ht="15.7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65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7.15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A12"/>
  <sheetViews>
    <sheetView topLeftCell="A10" zoomScale="70" zoomScaleNormal="70" workbookViewId="0">
      <selection activeCell="B7" sqref="B7"/>
    </sheetView>
  </sheetViews>
  <sheetFormatPr defaultColWidth="0" defaultRowHeight="14.25" zeroHeight="1"/>
  <cols>
    <col min="1" max="1" width="73" style="407" customWidth="1"/>
    <col min="2" max="2" width="22.28515625" style="382" customWidth="1"/>
    <col min="3" max="3" width="65.28515625" style="382" customWidth="1"/>
    <col min="4" max="4" width="13.28515625" style="408" customWidth="1"/>
    <col min="5" max="5" width="11.140625" style="382" customWidth="1"/>
    <col min="6" max="6" width="12.140625" style="382" customWidth="1"/>
    <col min="7" max="7" width="16.7109375" style="382" customWidth="1"/>
    <col min="8" max="9" width="9.140625" style="382" customWidth="1"/>
    <col min="10" max="27" width="0" style="382" hidden="1" customWidth="1"/>
    <col min="28" max="16384" width="9.140625" style="382" hidden="1"/>
  </cols>
  <sheetData>
    <row r="1" spans="1:26" s="355" customFormat="1" ht="33" customHeight="1">
      <c r="A1" s="446" t="s">
        <v>896</v>
      </c>
      <c r="B1" s="448"/>
      <c r="C1" s="450" t="s">
        <v>872</v>
      </c>
      <c r="D1" s="45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8.15" customHeight="1">
      <c r="A2" s="356"/>
      <c r="B2" s="356"/>
      <c r="C2" s="413" t="s">
        <v>1016</v>
      </c>
      <c r="D2" s="366"/>
      <c r="E2" s="396"/>
      <c r="F2" s="397"/>
      <c r="G2" s="397"/>
      <c r="H2" s="356"/>
      <c r="I2" s="356"/>
    </row>
    <row r="3" spans="1:26" s="459" customFormat="1" ht="57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65"/>
      <c r="I3" s="365"/>
    </row>
    <row r="4" spans="1:26" s="355" customFormat="1" ht="40.15" customHeight="1">
      <c r="A4" s="371" t="s">
        <v>917</v>
      </c>
      <c r="B4" s="379" t="s">
        <v>755</v>
      </c>
      <c r="C4" s="372"/>
      <c r="D4" s="374" t="s">
        <v>957</v>
      </c>
      <c r="E4" s="501" t="s">
        <v>840</v>
      </c>
      <c r="F4" s="501"/>
      <c r="G4" s="501"/>
      <c r="H4" s="356"/>
      <c r="I4" s="356"/>
    </row>
    <row r="5" spans="1:26" s="355" customFormat="1" ht="177" customHeight="1">
      <c r="A5" s="371" t="s">
        <v>1001</v>
      </c>
      <c r="B5" s="379" t="s">
        <v>930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959</v>
      </c>
      <c r="E5" s="501" t="s">
        <v>840</v>
      </c>
      <c r="F5" s="501"/>
      <c r="G5" s="501"/>
      <c r="H5" s="356"/>
      <c r="I5" s="356"/>
    </row>
    <row r="6" spans="1:26" ht="37.5" customHeight="1">
      <c r="A6" s="400" t="s">
        <v>817</v>
      </c>
      <c r="B6" s="401" t="s">
        <v>755</v>
      </c>
      <c r="C6" s="372" t="s">
        <v>841</v>
      </c>
      <c r="D6" s="374" t="s">
        <v>834</v>
      </c>
      <c r="E6" s="494" t="s">
        <v>69</v>
      </c>
      <c r="F6" s="494"/>
      <c r="G6" s="494"/>
      <c r="H6" s="356"/>
      <c r="I6" s="356"/>
    </row>
    <row r="7" spans="1:26" ht="28.5" customHeight="1">
      <c r="A7" s="400" t="s">
        <v>826</v>
      </c>
      <c r="B7" s="401"/>
      <c r="C7" s="372" t="s">
        <v>915</v>
      </c>
      <c r="D7" s="399" t="s">
        <v>958</v>
      </c>
      <c r="E7" s="495" t="s">
        <v>840</v>
      </c>
      <c r="F7" s="496"/>
      <c r="G7" s="497"/>
      <c r="H7" s="356"/>
      <c r="I7" s="356"/>
    </row>
    <row r="8" spans="1:26" ht="30.75" customHeight="1">
      <c r="A8" s="402" t="s">
        <v>828</v>
      </c>
      <c r="B8" s="401"/>
      <c r="C8" s="372" t="s">
        <v>916</v>
      </c>
      <c r="D8" s="399" t="s">
        <v>958</v>
      </c>
      <c r="E8" s="498"/>
      <c r="F8" s="499"/>
      <c r="G8" s="500"/>
      <c r="H8" s="356"/>
      <c r="I8" s="356"/>
    </row>
    <row r="9" spans="1:26" ht="12.4" hidden="1" customHeight="1">
      <c r="A9" s="400" t="s">
        <v>772</v>
      </c>
      <c r="B9" s="403">
        <f>IF(B6="Совместный",B8-IF('1.Общие данные по зданию'!C6='Экспресс потенциал'!B6,0.032,0.059)*'3.УР горячей воды'!B6,B7)</f>
        <v>0</v>
      </c>
      <c r="C9" s="372" t="s">
        <v>813</v>
      </c>
      <c r="D9" s="404"/>
      <c r="E9" s="405"/>
      <c r="F9" s="405"/>
      <c r="G9" s="405"/>
      <c r="H9" s="356"/>
      <c r="I9" s="356"/>
    </row>
    <row r="10" spans="1:26" s="355" customFormat="1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>
      <c r="A11" s="383" t="s">
        <v>884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Заполните данные</v>
      </c>
      <c r="C11" s="356"/>
      <c r="D11" s="366"/>
      <c r="E11" s="406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97"/>
      <c r="F12" s="397"/>
      <c r="G12" s="397"/>
      <c r="H12" s="356"/>
      <c r="I12" s="356"/>
    </row>
  </sheetData>
  <sheetProtection algorithmName="SHA-512" hashValue="OvvMKfiN+lS767iCpYuDznfzBMylfuZvUmCt8Syvu9nQO/ZbbvHkVFYbyaVhtNajO4oknv9LgOxmssd1oy7IGQ==" saltValue="Lwb+9LLdYsg+j7Sl5KKQAg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>
      <formula1>0</formula1>
      <formula2>IF(B6="Раздельный",0,1000000)</formula2>
    </dataValidation>
    <dataValidation type="list" allowBlank="1" showInputMessage="1" showErrorMessage="1" sqref="B6">
      <formula1>Uchet</formula1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7">
      <formula1>0</formula1>
      <formula2>IF(B6="совместный",0,100000)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G452"/>
  <sheetViews>
    <sheetView workbookViewId="0">
      <selection activeCell="E16" sqref="E14:E16"/>
    </sheetView>
  </sheetViews>
  <sheetFormatPr defaultColWidth="8.71093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0" t="s">
        <v>0</v>
      </c>
      <c r="B2" s="551" t="s">
        <v>1</v>
      </c>
      <c r="C2" s="552"/>
      <c r="D2" s="553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7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206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73" t="s">
        <v>0</v>
      </c>
      <c r="B69" s="547" t="s">
        <v>2</v>
      </c>
      <c r="C69" s="547"/>
      <c r="D69" s="547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48">
      <c r="A70" s="574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75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207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65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73" t="s">
        <v>0</v>
      </c>
      <c r="B134" s="547" t="s">
        <v>3</v>
      </c>
      <c r="C134" s="547"/>
      <c r="D134" s="547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6.15" customHeight="1">
      <c r="A135" s="574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75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208</v>
      </c>
      <c r="C188" s="30">
        <f t="shared" si="2"/>
        <v>40.46</v>
      </c>
      <c r="D188" s="256"/>
      <c r="E188" s="254"/>
      <c r="F188" s="39"/>
      <c r="G188" s="39"/>
    </row>
    <row r="189" spans="1:7" ht="15.7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65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7.15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/>
  <dimension ref="A1:G452"/>
  <sheetViews>
    <sheetView topLeftCell="A277" workbookViewId="0">
      <selection activeCell="E228" sqref="E228"/>
    </sheetView>
  </sheetViews>
  <sheetFormatPr defaultColWidth="8.7109375" defaultRowHeight="15"/>
  <cols>
    <col min="1" max="1" width="19.7109375" customWidth="1"/>
    <col min="2" max="2" width="17.140625" customWidth="1"/>
    <col min="3" max="3" width="9.140625"/>
    <col min="4" max="4" width="16.140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70" t="s">
        <v>0</v>
      </c>
      <c r="B2" s="551" t="s">
        <v>1</v>
      </c>
      <c r="C2" s="552"/>
      <c r="D2" s="553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7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149999999999999" customHeight="1" thickBot="1">
      <c r="A4" s="57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73" t="s">
        <v>0</v>
      </c>
      <c r="B69" s="547" t="s">
        <v>2</v>
      </c>
      <c r="C69" s="547"/>
      <c r="D69" s="547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48">
      <c r="A70" s="574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75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65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47" t="s">
        <v>0</v>
      </c>
      <c r="B134" s="547" t="s">
        <v>78</v>
      </c>
      <c r="C134" s="547"/>
      <c r="D134" s="547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48">
      <c r="A135" s="547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47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.7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5.15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5.15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73" t="s">
        <v>0</v>
      </c>
      <c r="B200" s="547" t="s">
        <v>3</v>
      </c>
      <c r="C200" s="547"/>
      <c r="D200" s="547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6.15" customHeight="1">
      <c r="A201" s="574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75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65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7.15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W94"/>
  <sheetViews>
    <sheetView workbookViewId="0">
      <selection activeCell="B3" sqref="B3"/>
    </sheetView>
  </sheetViews>
  <sheetFormatPr defaultColWidth="9.140625" defaultRowHeight="12.75"/>
  <cols>
    <col min="1" max="1" width="24.285156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28.285156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847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>
        <f>VLOOKUP('1.Общие данные по зданию'!C7,Климатология2019!B6:F94,IF('1.Общие данные по зданию'!C17=18,2,IF('1.Общие данные по зданию'!C17=20,3,IF('1.Общие данные по зданию'!C17=21,4,5))),0)</f>
        <v>4570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77"/>
      <c r="B4" s="344"/>
      <c r="C4" s="578" t="s">
        <v>848</v>
      </c>
      <c r="D4" s="578"/>
      <c r="E4" s="578"/>
      <c r="F4" s="578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77"/>
      <c r="B5" s="34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342">
        <v>1</v>
      </c>
      <c r="B6" s="342" t="s">
        <v>853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75">
      <c r="A7" s="342">
        <v>2</v>
      </c>
      <c r="B7" s="342" t="s">
        <v>261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75">
      <c r="A8" s="342">
        <v>3</v>
      </c>
      <c r="B8" s="342" t="s">
        <v>271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75">
      <c r="A9" s="342">
        <v>4</v>
      </c>
      <c r="B9" s="342" t="s">
        <v>223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75">
      <c r="A10" s="342">
        <v>5</v>
      </c>
      <c r="B10" s="342" t="s">
        <v>300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75">
      <c r="A11" s="342">
        <v>6</v>
      </c>
      <c r="B11" s="342" t="s">
        <v>326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75">
      <c r="A12" s="342">
        <v>7</v>
      </c>
      <c r="B12" s="342" t="s">
        <v>757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75">
      <c r="A13" s="342">
        <v>8</v>
      </c>
      <c r="B13" s="342" t="s">
        <v>360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75">
      <c r="A14" s="342">
        <v>9</v>
      </c>
      <c r="B14" s="342" t="s">
        <v>384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75">
      <c r="A15" s="342">
        <v>10</v>
      </c>
      <c r="B15" s="342" t="s">
        <v>386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75">
      <c r="A16" s="342">
        <v>11</v>
      </c>
      <c r="B16" s="342" t="s">
        <v>407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75">
      <c r="A17" s="342">
        <v>12</v>
      </c>
      <c r="B17" s="342" t="s">
        <v>482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75">
      <c r="A18" s="342">
        <v>13</v>
      </c>
      <c r="B18" s="342" t="s">
        <v>484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75">
      <c r="A19" s="579">
        <v>14</v>
      </c>
      <c r="B19" s="342" t="s">
        <v>854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75">
      <c r="A20" s="579"/>
      <c r="B20" s="342" t="s">
        <v>855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75">
      <c r="A21" s="579"/>
      <c r="B21" s="342" t="s">
        <v>856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75">
      <c r="A22" s="342">
        <v>15</v>
      </c>
      <c r="B22" s="342" t="s">
        <v>857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75">
      <c r="A23" s="342">
        <v>16</v>
      </c>
      <c r="B23" s="342" t="s">
        <v>618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75">
      <c r="A24" s="342">
        <v>17</v>
      </c>
      <c r="B24" s="342" t="s">
        <v>632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75">
      <c r="A25" s="342">
        <v>18</v>
      </c>
      <c r="B25" s="342" t="s">
        <v>759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75">
      <c r="A26" s="342">
        <v>19</v>
      </c>
      <c r="B26" s="342" t="s">
        <v>684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75">
      <c r="A27" s="342">
        <v>20</v>
      </c>
      <c r="B27" s="342" t="s">
        <v>760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75">
      <c r="A28" s="342">
        <v>21</v>
      </c>
      <c r="B28" s="342" t="s">
        <v>858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75">
      <c r="A29" s="342">
        <v>22</v>
      </c>
      <c r="B29" s="342" t="s">
        <v>214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75">
      <c r="A30" s="342">
        <v>23</v>
      </c>
      <c r="B30" s="342" t="s">
        <v>423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75">
      <c r="A31" s="579">
        <v>24</v>
      </c>
      <c r="B31" s="342" t="s">
        <v>859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75">
      <c r="A32" s="579"/>
      <c r="B32" s="342" t="s">
        <v>860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75">
      <c r="A33" s="579"/>
      <c r="B33" s="342" t="s">
        <v>861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75">
      <c r="A34" s="342">
        <v>25</v>
      </c>
      <c r="B34" s="342" t="s">
        <v>550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75">
      <c r="A35" s="342">
        <v>26</v>
      </c>
      <c r="B35" s="342" t="s">
        <v>610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75">
      <c r="A36" s="342">
        <v>27</v>
      </c>
      <c r="B36" s="342" t="s">
        <v>661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75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75">
      <c r="A38" s="342">
        <v>29</v>
      </c>
      <c r="B38" s="342" t="s">
        <v>250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75">
      <c r="A39" s="342">
        <v>30</v>
      </c>
      <c r="B39" s="342" t="s">
        <v>258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75">
      <c r="A40" s="342">
        <v>31</v>
      </c>
      <c r="B40" s="342" t="s">
        <v>267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75">
      <c r="A41" s="342">
        <v>32</v>
      </c>
      <c r="B41" s="342" t="s">
        <v>269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75">
      <c r="A42" s="342">
        <v>33</v>
      </c>
      <c r="B42" s="342" t="s">
        <v>282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75">
      <c r="A43" s="342">
        <v>34</v>
      </c>
      <c r="B43" s="342" t="s">
        <v>285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75">
      <c r="A44" s="342">
        <v>35</v>
      </c>
      <c r="B44" s="342" t="s">
        <v>292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75">
      <c r="A45" s="342">
        <v>36</v>
      </c>
      <c r="B45" s="342" t="s">
        <v>298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75">
      <c r="A46" s="342">
        <v>37</v>
      </c>
      <c r="B46" s="342" t="s">
        <v>323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75">
      <c r="A47" s="342">
        <v>38</v>
      </c>
      <c r="B47" s="342" t="s">
        <v>329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75">
      <c r="A48" s="342">
        <v>39</v>
      </c>
      <c r="B48" s="342" t="s">
        <v>358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75">
      <c r="A49" s="342">
        <v>40</v>
      </c>
      <c r="B49" s="342" t="s">
        <v>362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75">
      <c r="A50" s="342">
        <v>41</v>
      </c>
      <c r="B50" s="342" t="s">
        <v>364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75">
      <c r="A51" s="342">
        <v>42</v>
      </c>
      <c r="B51" s="342" t="s">
        <v>394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75">
      <c r="A52" s="342">
        <v>43</v>
      </c>
      <c r="B52" s="342" t="s">
        <v>403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75">
      <c r="A53" s="342">
        <v>44</v>
      </c>
      <c r="B53" s="342" t="s">
        <v>419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75">
      <c r="A54" s="342">
        <v>45</v>
      </c>
      <c r="B54" s="342" t="s">
        <v>463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75">
      <c r="A55" s="342">
        <v>46</v>
      </c>
      <c r="B55" s="342" t="s">
        <v>465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75">
      <c r="A56" s="342">
        <v>47</v>
      </c>
      <c r="B56" s="342" t="s">
        <v>471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75">
      <c r="A57" s="342">
        <v>48</v>
      </c>
      <c r="B57" s="342" t="s">
        <v>467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75">
      <c r="A58" s="342">
        <v>49</v>
      </c>
      <c r="B58" s="342" t="s">
        <v>474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75">
      <c r="A59" s="342">
        <v>50</v>
      </c>
      <c r="B59" s="342" t="s">
        <v>486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75">
      <c r="A60" s="342">
        <v>51</v>
      </c>
      <c r="B60" s="342" t="s">
        <v>491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75">
      <c r="A61" s="342">
        <v>52</v>
      </c>
      <c r="B61" s="342" t="s">
        <v>514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75">
      <c r="A62" s="342">
        <v>53</v>
      </c>
      <c r="B62" s="342" t="s">
        <v>518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75">
      <c r="A63" s="342">
        <v>54</v>
      </c>
      <c r="B63" s="342" t="s">
        <v>521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75">
      <c r="A64" s="342">
        <v>55</v>
      </c>
      <c r="B64" s="342" t="s">
        <v>531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75">
      <c r="A65" s="342">
        <v>56</v>
      </c>
      <c r="B65" s="342" t="s">
        <v>536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75">
      <c r="A66" s="342">
        <v>57</v>
      </c>
      <c r="B66" s="342" t="s">
        <v>540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75">
      <c r="A67" s="342">
        <v>58</v>
      </c>
      <c r="B67" s="342" t="s">
        <v>542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75">
      <c r="A68" s="342">
        <v>59</v>
      </c>
      <c r="B68" s="342" t="s">
        <v>545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75">
      <c r="A69" s="342">
        <v>60</v>
      </c>
      <c r="B69" s="342" t="s">
        <v>567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75">
      <c r="A70" s="342">
        <v>61</v>
      </c>
      <c r="B70" s="342" t="s">
        <v>570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75">
      <c r="A71" s="342">
        <v>62</v>
      </c>
      <c r="B71" s="342" t="s">
        <v>574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75">
      <c r="A72" s="342">
        <v>63</v>
      </c>
      <c r="B72" s="342" t="s">
        <v>576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75">
      <c r="A73" s="342">
        <v>64</v>
      </c>
      <c r="B73" s="342" t="s">
        <v>578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75">
      <c r="A74" s="342">
        <v>65</v>
      </c>
      <c r="B74" s="342" t="s">
        <v>582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75">
      <c r="A75" s="342">
        <v>66</v>
      </c>
      <c r="B75" s="342" t="s">
        <v>598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75">
      <c r="A76" s="342">
        <v>67</v>
      </c>
      <c r="B76" s="342" t="s">
        <v>607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75">
      <c r="A77" s="342">
        <v>68</v>
      </c>
      <c r="B77" s="342" t="s">
        <v>616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75">
      <c r="A78" s="342">
        <v>69</v>
      </c>
      <c r="B78" s="342" t="s">
        <v>622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75">
      <c r="A79" s="342">
        <v>70</v>
      </c>
      <c r="B79" s="342" t="s">
        <v>626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75">
      <c r="A80" s="342">
        <v>71</v>
      </c>
      <c r="B80" s="342" t="s">
        <v>634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75">
      <c r="A81" s="342">
        <v>72</v>
      </c>
      <c r="B81" s="342" t="s">
        <v>862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75">
      <c r="A82" s="342">
        <v>73</v>
      </c>
      <c r="B82" s="342" t="s">
        <v>658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75">
      <c r="A83" s="342">
        <v>74</v>
      </c>
      <c r="B83" s="342" t="s">
        <v>687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75">
      <c r="A84" s="342">
        <v>75</v>
      </c>
      <c r="B84" s="342" t="s">
        <v>307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75">
      <c r="A85" s="342">
        <v>76</v>
      </c>
      <c r="B85" s="342" t="s">
        <v>752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75">
      <c r="A86" s="342">
        <v>77</v>
      </c>
      <c r="B86" s="342" t="s">
        <v>863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75">
      <c r="A87" s="342">
        <v>78</v>
      </c>
      <c r="B87" s="342" t="s">
        <v>864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75">
      <c r="A88" s="342">
        <v>79</v>
      </c>
      <c r="B88" s="342" t="s">
        <v>304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75">
      <c r="A89" s="342">
        <v>83</v>
      </c>
      <c r="B89" s="342" t="s">
        <v>865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75">
      <c r="A90" s="342">
        <v>86</v>
      </c>
      <c r="B90" s="342" t="s">
        <v>866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75">
      <c r="A91" s="342">
        <v>87</v>
      </c>
      <c r="B91" s="342" t="s">
        <v>867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75">
      <c r="A92" s="342">
        <v>89</v>
      </c>
      <c r="B92" s="342" t="s">
        <v>868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75">
      <c r="A93" s="342">
        <v>91</v>
      </c>
      <c r="B93" s="342" t="s">
        <v>455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75">
      <c r="A94" s="342">
        <v>92</v>
      </c>
      <c r="B94" s="342" t="s">
        <v>869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workbookViewId="0">
      <selection activeCell="A2" sqref="A2"/>
    </sheetView>
  </sheetViews>
  <sheetFormatPr defaultColWidth="9.140625" defaultRowHeight="12.75"/>
  <cols>
    <col min="1" max="1" width="24.285156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28.285156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1027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>
        <f>VLOOKUP('1.Общие данные по зданию'!C7,Климатология2020!B6:F94,IF('1.Общие данные по зданию'!C17=18,2,IF('1.Общие данные по зданию'!C17=20,3,IF('1.Общие данные по зданию'!C17=21,4,5))),0)</f>
        <v>4306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77"/>
      <c r="B4" s="471"/>
      <c r="C4" s="578" t="s">
        <v>848</v>
      </c>
      <c r="D4" s="578"/>
      <c r="E4" s="578"/>
      <c r="F4" s="578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77"/>
      <c r="B5" s="471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472">
        <v>1</v>
      </c>
      <c r="B6" s="472" t="s">
        <v>853</v>
      </c>
      <c r="C6" s="341">
        <v>1732</v>
      </c>
      <c r="D6" s="341">
        <v>1962</v>
      </c>
      <c r="E6" s="341">
        <v>2077</v>
      </c>
      <c r="F6" s="341">
        <v>2422</v>
      </c>
      <c r="J6" s="473"/>
      <c r="K6" s="473"/>
      <c r="L6" s="473"/>
      <c r="M6" s="473"/>
    </row>
    <row r="7" spans="1:23" ht="15.75">
      <c r="A7" s="472">
        <v>2</v>
      </c>
      <c r="B7" s="472" t="s">
        <v>261</v>
      </c>
      <c r="C7" s="341">
        <v>3995</v>
      </c>
      <c r="D7" s="341">
        <v>4373</v>
      </c>
      <c r="E7" s="341">
        <v>4562</v>
      </c>
      <c r="F7" s="341">
        <v>5129</v>
      </c>
      <c r="J7" s="473"/>
      <c r="K7" s="473"/>
      <c r="L7" s="473"/>
      <c r="M7" s="473"/>
    </row>
    <row r="8" spans="1:23" ht="15.75">
      <c r="A8" s="472">
        <v>3</v>
      </c>
      <c r="B8" s="472" t="s">
        <v>271</v>
      </c>
      <c r="C8" s="341">
        <v>5699</v>
      </c>
      <c r="D8" s="341">
        <v>6117</v>
      </c>
      <c r="E8" s="341">
        <v>6326</v>
      </c>
      <c r="F8" s="341">
        <v>6953</v>
      </c>
      <c r="J8" s="473"/>
      <c r="K8" s="473"/>
      <c r="L8" s="473"/>
      <c r="M8" s="473"/>
    </row>
    <row r="9" spans="1:23" ht="15.75">
      <c r="A9" s="472">
        <v>4</v>
      </c>
      <c r="B9" s="472" t="s">
        <v>223</v>
      </c>
      <c r="C9" s="341">
        <v>4581</v>
      </c>
      <c r="D9" s="341">
        <v>4991</v>
      </c>
      <c r="E9" s="341">
        <v>5196</v>
      </c>
      <c r="F9" s="341">
        <v>5811</v>
      </c>
      <c r="J9" s="473"/>
      <c r="K9" s="473"/>
      <c r="L9" s="473"/>
      <c r="M9" s="473"/>
    </row>
    <row r="10" spans="1:23" ht="15.75">
      <c r="A10" s="472">
        <v>5</v>
      </c>
      <c r="B10" s="472" t="s">
        <v>300</v>
      </c>
      <c r="C10" s="341">
        <v>1681</v>
      </c>
      <c r="D10" s="341">
        <v>1943</v>
      </c>
      <c r="E10" s="341">
        <v>2074</v>
      </c>
      <c r="F10" s="341">
        <v>2467</v>
      </c>
      <c r="J10" s="473"/>
      <c r="K10" s="473"/>
      <c r="L10" s="473"/>
      <c r="M10" s="473"/>
    </row>
    <row r="11" spans="1:23" ht="15.75">
      <c r="A11" s="472">
        <v>6</v>
      </c>
      <c r="B11" s="472" t="s">
        <v>326</v>
      </c>
      <c r="C11" s="341">
        <v>2663</v>
      </c>
      <c r="D11" s="341">
        <v>3005</v>
      </c>
      <c r="E11" s="341">
        <v>3176</v>
      </c>
      <c r="F11" s="341">
        <v>3689</v>
      </c>
      <c r="K11" s="473"/>
      <c r="L11" s="473"/>
      <c r="M11" s="473"/>
    </row>
    <row r="12" spans="1:23" ht="15.75">
      <c r="A12" s="472">
        <v>7</v>
      </c>
      <c r="B12" s="472" t="s">
        <v>757</v>
      </c>
      <c r="C12" s="341">
        <v>2451</v>
      </c>
      <c r="D12" s="341">
        <v>2781</v>
      </c>
      <c r="E12" s="341">
        <v>2946</v>
      </c>
      <c r="F12" s="341">
        <v>3441</v>
      </c>
      <c r="J12" s="473"/>
      <c r="K12" s="473"/>
      <c r="L12" s="473"/>
      <c r="M12" s="473"/>
    </row>
    <row r="13" spans="1:23" ht="15.75">
      <c r="A13" s="472">
        <v>8</v>
      </c>
      <c r="B13" s="472" t="s">
        <v>360</v>
      </c>
      <c r="C13" s="341">
        <v>2795</v>
      </c>
      <c r="D13" s="341">
        <v>3135</v>
      </c>
      <c r="E13" s="341">
        <v>3305</v>
      </c>
      <c r="F13" s="341">
        <v>3815</v>
      </c>
      <c r="J13" s="473"/>
      <c r="K13" s="473"/>
      <c r="L13" s="473"/>
      <c r="M13" s="473"/>
    </row>
    <row r="14" spans="1:23" ht="15.75">
      <c r="A14" s="472">
        <v>9</v>
      </c>
      <c r="B14" s="472" t="s">
        <v>384</v>
      </c>
      <c r="C14" s="341">
        <v>2060</v>
      </c>
      <c r="D14" s="341">
        <v>2304</v>
      </c>
      <c r="E14" s="341">
        <v>2426</v>
      </c>
      <c r="F14" s="341">
        <v>2792</v>
      </c>
      <c r="J14" s="473"/>
      <c r="K14" s="473"/>
      <c r="L14" s="473"/>
      <c r="M14" s="473"/>
    </row>
    <row r="15" spans="1:23" ht="15.75">
      <c r="A15" s="472">
        <v>10</v>
      </c>
      <c r="B15" s="472" t="s">
        <v>386</v>
      </c>
      <c r="C15" s="341">
        <v>3966</v>
      </c>
      <c r="D15" s="341">
        <v>4414</v>
      </c>
      <c r="E15" s="341">
        <v>4638</v>
      </c>
      <c r="F15" s="341">
        <v>5310</v>
      </c>
      <c r="J15" s="473"/>
      <c r="K15" s="473"/>
      <c r="L15" s="473"/>
      <c r="M15" s="473"/>
    </row>
    <row r="16" spans="1:23" ht="15.75">
      <c r="A16" s="472">
        <v>11</v>
      </c>
      <c r="B16" s="472" t="s">
        <v>407</v>
      </c>
      <c r="C16" s="341">
        <v>4737</v>
      </c>
      <c r="D16" s="341">
        <v>5197</v>
      </c>
      <c r="E16" s="341">
        <v>5427</v>
      </c>
      <c r="F16" s="341">
        <v>6117</v>
      </c>
      <c r="J16" s="473"/>
      <c r="K16" s="473"/>
      <c r="L16" s="473"/>
      <c r="M16" s="473"/>
    </row>
    <row r="17" spans="1:13" ht="15.75">
      <c r="A17" s="472">
        <v>12</v>
      </c>
      <c r="B17" s="472" t="s">
        <v>482</v>
      </c>
      <c r="C17" s="341">
        <v>3893</v>
      </c>
      <c r="D17" s="341">
        <v>4291</v>
      </c>
      <c r="E17" s="341">
        <v>4490</v>
      </c>
      <c r="F17" s="341">
        <v>5087</v>
      </c>
      <c r="J17" s="473"/>
      <c r="K17" s="473"/>
      <c r="L17" s="473"/>
      <c r="M17" s="473"/>
    </row>
    <row r="18" spans="1:13" ht="15.75">
      <c r="A18" s="472">
        <v>13</v>
      </c>
      <c r="B18" s="472" t="s">
        <v>484</v>
      </c>
      <c r="C18" s="341">
        <v>3777</v>
      </c>
      <c r="D18" s="341">
        <v>4167</v>
      </c>
      <c r="E18" s="341">
        <v>4362</v>
      </c>
      <c r="F18" s="341">
        <v>4947</v>
      </c>
      <c r="J18" s="473"/>
      <c r="K18" s="473"/>
      <c r="L18" s="473"/>
      <c r="M18" s="473"/>
    </row>
    <row r="19" spans="1:13" ht="15.75">
      <c r="A19" s="579">
        <v>14</v>
      </c>
      <c r="B19" s="472" t="s">
        <v>854</v>
      </c>
      <c r="C19" s="341">
        <v>8391</v>
      </c>
      <c r="D19" s="341">
        <v>8851</v>
      </c>
      <c r="E19" s="341">
        <v>9081</v>
      </c>
      <c r="F19" s="341">
        <v>9771</v>
      </c>
      <c r="J19" s="473"/>
      <c r="K19" s="473"/>
      <c r="L19" s="473"/>
      <c r="M19" s="473"/>
    </row>
    <row r="20" spans="1:13" ht="15.75">
      <c r="A20" s="579"/>
      <c r="B20" s="472" t="s">
        <v>855</v>
      </c>
      <c r="C20" s="341">
        <v>8878</v>
      </c>
      <c r="D20" s="341">
        <v>9362</v>
      </c>
      <c r="E20" s="341">
        <v>9604</v>
      </c>
      <c r="F20" s="341">
        <v>10330</v>
      </c>
      <c r="J20" s="473"/>
      <c r="K20" s="473"/>
      <c r="L20" s="473"/>
      <c r="M20" s="473"/>
    </row>
    <row r="21" spans="1:13" ht="15.75">
      <c r="A21" s="579"/>
      <c r="B21" s="472" t="s">
        <v>856</v>
      </c>
      <c r="C21" s="341">
        <v>9417</v>
      </c>
      <c r="D21" s="341">
        <v>10117</v>
      </c>
      <c r="E21" s="341">
        <v>10467</v>
      </c>
      <c r="F21" s="341">
        <v>11517</v>
      </c>
      <c r="J21" s="473"/>
      <c r="K21" s="473"/>
      <c r="L21" s="473"/>
      <c r="M21" s="473"/>
    </row>
    <row r="22" spans="1:13" ht="15.75">
      <c r="A22" s="472">
        <v>15</v>
      </c>
      <c r="B22" s="472" t="s">
        <v>857</v>
      </c>
      <c r="C22" s="341">
        <v>2050</v>
      </c>
      <c r="D22" s="341">
        <v>2292</v>
      </c>
      <c r="E22" s="341">
        <v>2413</v>
      </c>
      <c r="F22" s="341">
        <v>2776</v>
      </c>
      <c r="J22" s="473"/>
      <c r="K22" s="473"/>
      <c r="L22" s="473"/>
      <c r="M22" s="473"/>
    </row>
    <row r="23" spans="1:13" ht="15.75">
      <c r="A23" s="472">
        <v>16</v>
      </c>
      <c r="B23" s="472" t="s">
        <v>618</v>
      </c>
      <c r="C23" s="341">
        <v>3947</v>
      </c>
      <c r="D23" s="341">
        <v>4345</v>
      </c>
      <c r="E23" s="341">
        <v>4544</v>
      </c>
      <c r="F23" s="341">
        <v>5141</v>
      </c>
      <c r="J23" s="473"/>
      <c r="K23" s="473"/>
      <c r="L23" s="473"/>
      <c r="M23" s="473"/>
    </row>
    <row r="24" spans="1:13" ht="15.75">
      <c r="A24" s="472">
        <v>17</v>
      </c>
      <c r="B24" s="472" t="s">
        <v>632</v>
      </c>
      <c r="C24" s="341">
        <v>6073</v>
      </c>
      <c r="D24" s="341">
        <v>6475</v>
      </c>
      <c r="E24" s="341">
        <v>6676</v>
      </c>
      <c r="F24" s="341">
        <v>7279</v>
      </c>
      <c r="J24" s="473"/>
      <c r="K24" s="473"/>
      <c r="L24" s="473"/>
      <c r="M24" s="473"/>
    </row>
    <row r="25" spans="1:13" ht="15.75">
      <c r="A25" s="472">
        <v>18</v>
      </c>
      <c r="B25" s="472" t="s">
        <v>759</v>
      </c>
      <c r="C25" s="341">
        <v>4273</v>
      </c>
      <c r="D25" s="341">
        <v>4699</v>
      </c>
      <c r="E25" s="341">
        <v>4912</v>
      </c>
      <c r="F25" s="341">
        <v>5551</v>
      </c>
      <c r="J25" s="473"/>
      <c r="K25" s="473"/>
      <c r="L25" s="473"/>
      <c r="M25" s="473"/>
    </row>
    <row r="26" spans="1:13" ht="15.75">
      <c r="A26" s="472">
        <v>19</v>
      </c>
      <c r="B26" s="472" t="s">
        <v>684</v>
      </c>
      <c r="C26" s="341">
        <v>4819</v>
      </c>
      <c r="D26" s="341">
        <v>5235</v>
      </c>
      <c r="E26" s="341">
        <v>5443</v>
      </c>
      <c r="F26" s="341">
        <v>6067</v>
      </c>
      <c r="J26" s="473"/>
      <c r="K26" s="473"/>
      <c r="L26" s="473"/>
      <c r="M26" s="473"/>
    </row>
    <row r="27" spans="1:13" ht="15.75">
      <c r="A27" s="472">
        <v>20</v>
      </c>
      <c r="B27" s="472" t="s">
        <v>760</v>
      </c>
      <c r="C27" s="341">
        <v>1929</v>
      </c>
      <c r="D27" s="341">
        <v>2175</v>
      </c>
      <c r="E27" s="341">
        <v>2298</v>
      </c>
      <c r="F27" s="341">
        <v>2667</v>
      </c>
      <c r="J27" s="473"/>
      <c r="K27" s="473"/>
      <c r="L27" s="473"/>
      <c r="M27" s="473"/>
    </row>
    <row r="28" spans="1:13" ht="15.75">
      <c r="A28" s="472">
        <v>21</v>
      </c>
      <c r="B28" s="472" t="s">
        <v>858</v>
      </c>
      <c r="C28" s="341">
        <v>3916</v>
      </c>
      <c r="D28" s="341">
        <v>4314</v>
      </c>
      <c r="E28" s="341">
        <v>4513</v>
      </c>
      <c r="F28" s="341">
        <v>5110</v>
      </c>
      <c r="J28" s="473"/>
      <c r="K28" s="473"/>
      <c r="L28" s="473"/>
      <c r="M28" s="473"/>
    </row>
    <row r="29" spans="1:13" ht="15.75">
      <c r="A29" s="472">
        <v>22</v>
      </c>
      <c r="B29" s="472" t="s">
        <v>214</v>
      </c>
      <c r="C29" s="341">
        <v>4673</v>
      </c>
      <c r="D29" s="341">
        <v>5083</v>
      </c>
      <c r="E29" s="341">
        <v>5288</v>
      </c>
      <c r="F29" s="341">
        <v>5903</v>
      </c>
      <c r="J29" s="473"/>
      <c r="K29" s="473"/>
      <c r="L29" s="473"/>
      <c r="M29" s="473"/>
    </row>
    <row r="30" spans="1:13" ht="15.75">
      <c r="A30" s="472">
        <v>23</v>
      </c>
      <c r="B30" s="472" t="s">
        <v>423</v>
      </c>
      <c r="C30" s="341">
        <v>1678</v>
      </c>
      <c r="D30" s="341">
        <v>1904</v>
      </c>
      <c r="E30" s="341">
        <v>2017</v>
      </c>
      <c r="F30" s="341">
        <v>2356</v>
      </c>
      <c r="J30" s="473"/>
      <c r="K30" s="473"/>
      <c r="L30" s="473"/>
      <c r="M30" s="473"/>
    </row>
    <row r="31" spans="1:13" ht="15.75">
      <c r="A31" s="579">
        <v>24</v>
      </c>
      <c r="B31" s="472" t="s">
        <v>859</v>
      </c>
      <c r="C31" s="341">
        <v>4895</v>
      </c>
      <c r="D31" s="341">
        <v>5317</v>
      </c>
      <c r="E31" s="341">
        <v>5528</v>
      </c>
      <c r="F31" s="341">
        <v>6161</v>
      </c>
      <c r="J31" s="473"/>
      <c r="K31" s="473"/>
      <c r="L31" s="473"/>
      <c r="M31" s="473"/>
    </row>
    <row r="32" spans="1:13" ht="15.75">
      <c r="A32" s="579"/>
      <c r="B32" s="472" t="s">
        <v>860</v>
      </c>
      <c r="C32" s="341">
        <v>7437</v>
      </c>
      <c r="D32" s="341">
        <v>7905</v>
      </c>
      <c r="E32" s="341">
        <v>8139</v>
      </c>
      <c r="F32" s="341">
        <v>8841</v>
      </c>
      <c r="J32" s="473"/>
      <c r="K32" s="473"/>
      <c r="L32" s="473"/>
      <c r="M32" s="473"/>
    </row>
    <row r="33" spans="1:13" ht="15.75">
      <c r="A33" s="579"/>
      <c r="B33" s="472" t="s">
        <v>861</v>
      </c>
      <c r="C33" s="341">
        <v>7342</v>
      </c>
      <c r="D33" s="341">
        <v>7818</v>
      </c>
      <c r="E33" s="341">
        <v>8056</v>
      </c>
      <c r="F33" s="341">
        <v>8770</v>
      </c>
      <c r="J33" s="473"/>
      <c r="K33" s="473"/>
      <c r="L33" s="473"/>
      <c r="M33" s="473"/>
    </row>
    <row r="34" spans="1:13" ht="15.75">
      <c r="A34" s="472">
        <v>25</v>
      </c>
      <c r="B34" s="472" t="s">
        <v>550</v>
      </c>
      <c r="C34" s="341">
        <v>3711</v>
      </c>
      <c r="D34" s="341">
        <v>4057</v>
      </c>
      <c r="E34" s="341">
        <v>4230</v>
      </c>
      <c r="F34" s="341">
        <v>4749</v>
      </c>
      <c r="J34" s="473"/>
      <c r="K34" s="473"/>
      <c r="L34" s="473"/>
      <c r="M34" s="473"/>
    </row>
    <row r="35" spans="1:13" ht="15.75">
      <c r="A35" s="472">
        <v>26</v>
      </c>
      <c r="B35" s="472" t="s">
        <v>610</v>
      </c>
      <c r="C35" s="341">
        <v>2552</v>
      </c>
      <c r="D35" s="341">
        <v>2884</v>
      </c>
      <c r="E35" s="341">
        <v>3050</v>
      </c>
      <c r="F35" s="341">
        <v>3548</v>
      </c>
      <c r="J35" s="473"/>
      <c r="K35" s="473"/>
      <c r="L35" s="473"/>
      <c r="M35" s="473"/>
    </row>
    <row r="36" spans="1:13" ht="15.75">
      <c r="A36" s="472">
        <v>27</v>
      </c>
      <c r="B36" s="472" t="s">
        <v>661</v>
      </c>
      <c r="C36" s="341">
        <v>4724</v>
      </c>
      <c r="D36" s="341">
        <v>5096</v>
      </c>
      <c r="E36" s="341">
        <v>5282</v>
      </c>
      <c r="F36" s="341">
        <v>5840</v>
      </c>
      <c r="J36" s="473"/>
      <c r="K36" s="473"/>
      <c r="L36" s="473"/>
      <c r="M36" s="473"/>
    </row>
    <row r="37" spans="1:13" ht="15.75">
      <c r="A37" s="472">
        <v>28</v>
      </c>
      <c r="B37" s="472" t="s">
        <v>164</v>
      </c>
      <c r="C37" s="341">
        <v>5199</v>
      </c>
      <c r="D37" s="341">
        <v>5597</v>
      </c>
      <c r="E37" s="341">
        <v>5796</v>
      </c>
      <c r="F37" s="341">
        <v>6393</v>
      </c>
      <c r="J37" s="473"/>
      <c r="K37" s="473"/>
      <c r="L37" s="473"/>
      <c r="M37" s="473"/>
    </row>
    <row r="38" spans="1:13" ht="15.75">
      <c r="A38" s="472">
        <v>29</v>
      </c>
      <c r="B38" s="472" t="s">
        <v>250</v>
      </c>
      <c r="C38" s="341">
        <v>4743</v>
      </c>
      <c r="D38" s="341">
        <v>5245</v>
      </c>
      <c r="E38" s="341">
        <v>5496</v>
      </c>
      <c r="F38" s="341">
        <v>6249</v>
      </c>
      <c r="J38" s="473"/>
      <c r="K38" s="473"/>
      <c r="L38" s="473"/>
      <c r="M38" s="473"/>
    </row>
    <row r="39" spans="1:13" ht="15.75">
      <c r="A39" s="472">
        <v>30</v>
      </c>
      <c r="B39" s="472" t="s">
        <v>258</v>
      </c>
      <c r="C39" s="341">
        <v>2397</v>
      </c>
      <c r="D39" s="341">
        <v>2673</v>
      </c>
      <c r="E39" s="341">
        <v>2811</v>
      </c>
      <c r="F39" s="341">
        <v>3225</v>
      </c>
      <c r="J39" s="473"/>
      <c r="K39" s="473"/>
      <c r="L39" s="473"/>
      <c r="M39" s="473"/>
    </row>
    <row r="40" spans="1:13" ht="15.75">
      <c r="A40" s="472">
        <v>31</v>
      </c>
      <c r="B40" s="472" t="s">
        <v>267</v>
      </c>
      <c r="C40" s="341">
        <v>2900</v>
      </c>
      <c r="D40" s="341">
        <v>3248</v>
      </c>
      <c r="E40" s="341">
        <v>3422</v>
      </c>
      <c r="F40" s="341">
        <v>3944</v>
      </c>
      <c r="J40" s="473"/>
      <c r="K40" s="473"/>
      <c r="L40" s="473"/>
      <c r="M40" s="473"/>
    </row>
    <row r="41" spans="1:13" ht="15.75">
      <c r="A41" s="472">
        <v>32</v>
      </c>
      <c r="B41" s="472" t="s">
        <v>269</v>
      </c>
      <c r="C41" s="341">
        <v>3150</v>
      </c>
      <c r="D41" s="341">
        <v>3546</v>
      </c>
      <c r="E41" s="341">
        <v>3744</v>
      </c>
      <c r="F41" s="341">
        <v>4338</v>
      </c>
      <c r="J41" s="473"/>
      <c r="K41" s="473"/>
      <c r="L41" s="473"/>
      <c r="M41" s="473"/>
    </row>
    <row r="42" spans="1:13" ht="15.75">
      <c r="A42" s="472">
        <v>33</v>
      </c>
      <c r="B42" s="472" t="s">
        <v>282</v>
      </c>
      <c r="C42" s="341">
        <v>3575</v>
      </c>
      <c r="D42" s="341">
        <v>3973</v>
      </c>
      <c r="E42" s="341">
        <v>4172</v>
      </c>
      <c r="F42" s="341">
        <v>4769</v>
      </c>
      <c r="J42" s="473"/>
      <c r="K42" s="473"/>
      <c r="L42" s="473"/>
      <c r="M42" s="473"/>
    </row>
    <row r="43" spans="1:13" ht="15.75">
      <c r="A43" s="472">
        <v>34</v>
      </c>
      <c r="B43" s="472" t="s">
        <v>285</v>
      </c>
      <c r="C43" s="341">
        <v>2705</v>
      </c>
      <c r="D43" s="341">
        <v>2993</v>
      </c>
      <c r="E43" s="341">
        <v>3137</v>
      </c>
      <c r="F43" s="341">
        <v>3569</v>
      </c>
      <c r="J43" s="473"/>
      <c r="K43" s="473"/>
      <c r="L43" s="473"/>
      <c r="M43" s="473"/>
    </row>
    <row r="44" spans="1:13" ht="15.75">
      <c r="A44" s="472">
        <v>35</v>
      </c>
      <c r="B44" s="472" t="s">
        <v>292</v>
      </c>
      <c r="C44" s="341">
        <v>3831</v>
      </c>
      <c r="D44" s="341">
        <v>4233</v>
      </c>
      <c r="E44" s="341">
        <v>4434</v>
      </c>
      <c r="F44" s="341">
        <v>5037</v>
      </c>
      <c r="J44" s="473"/>
      <c r="K44" s="473"/>
      <c r="L44" s="473"/>
      <c r="M44" s="473"/>
    </row>
    <row r="45" spans="1:13" ht="15.75">
      <c r="A45" s="472">
        <v>36</v>
      </c>
      <c r="B45" s="472" t="s">
        <v>298</v>
      </c>
      <c r="C45" s="341">
        <v>2932</v>
      </c>
      <c r="D45" s="341">
        <v>3282</v>
      </c>
      <c r="E45" s="341">
        <v>3457</v>
      </c>
      <c r="F45" s="341">
        <v>3982</v>
      </c>
      <c r="J45" s="473"/>
      <c r="K45" s="473"/>
      <c r="L45" s="473"/>
      <c r="M45" s="473"/>
    </row>
    <row r="46" spans="1:13" ht="15.75">
      <c r="A46" s="472">
        <v>37</v>
      </c>
      <c r="B46" s="472" t="s">
        <v>323</v>
      </c>
      <c r="C46" s="341">
        <v>3655</v>
      </c>
      <c r="D46" s="341">
        <v>4053</v>
      </c>
      <c r="E46" s="341">
        <v>4252</v>
      </c>
      <c r="F46" s="341">
        <v>4849</v>
      </c>
      <c r="J46" s="473"/>
      <c r="K46" s="473"/>
      <c r="L46" s="473"/>
      <c r="M46" s="473"/>
    </row>
    <row r="47" spans="1:13" ht="15.75">
      <c r="A47" s="472">
        <v>38</v>
      </c>
      <c r="B47" s="472" t="s">
        <v>329</v>
      </c>
      <c r="C47" s="341">
        <v>5129</v>
      </c>
      <c r="D47" s="341">
        <v>5549</v>
      </c>
      <c r="E47" s="341">
        <v>5759</v>
      </c>
      <c r="F47" s="341">
        <v>6389</v>
      </c>
      <c r="J47" s="473"/>
      <c r="K47" s="473"/>
      <c r="L47" s="473"/>
      <c r="M47" s="473"/>
    </row>
    <row r="48" spans="1:13" ht="15.75">
      <c r="A48" s="472">
        <v>39</v>
      </c>
      <c r="B48" s="472" t="s">
        <v>358</v>
      </c>
      <c r="C48" s="341">
        <v>2541</v>
      </c>
      <c r="D48" s="341">
        <v>2935</v>
      </c>
      <c r="E48" s="341">
        <v>3132</v>
      </c>
      <c r="F48" s="341">
        <v>3723</v>
      </c>
      <c r="J48" s="473"/>
      <c r="K48" s="473"/>
      <c r="L48" s="473"/>
      <c r="M48" s="473"/>
    </row>
    <row r="49" spans="1:13" ht="15.75">
      <c r="A49" s="472">
        <v>40</v>
      </c>
      <c r="B49" s="472" t="s">
        <v>362</v>
      </c>
      <c r="C49" s="341">
        <v>3283</v>
      </c>
      <c r="D49" s="341">
        <v>3679</v>
      </c>
      <c r="E49" s="341">
        <v>3877</v>
      </c>
      <c r="F49" s="341">
        <v>4471</v>
      </c>
      <c r="J49" s="473"/>
      <c r="K49" s="473"/>
      <c r="L49" s="473"/>
      <c r="M49" s="473"/>
    </row>
    <row r="50" spans="1:13" ht="15.75">
      <c r="A50" s="472">
        <v>41</v>
      </c>
      <c r="B50" s="472" t="s">
        <v>364</v>
      </c>
      <c r="C50" s="341">
        <v>4383</v>
      </c>
      <c r="D50" s="341">
        <v>4851</v>
      </c>
      <c r="E50" s="341">
        <v>5085</v>
      </c>
      <c r="F50" s="341">
        <v>5787</v>
      </c>
      <c r="J50" s="473"/>
      <c r="K50" s="473"/>
      <c r="L50" s="473"/>
      <c r="M50" s="473"/>
    </row>
    <row r="51" spans="1:13" ht="15.75">
      <c r="A51" s="472">
        <v>42</v>
      </c>
      <c r="B51" s="472" t="s">
        <v>394</v>
      </c>
      <c r="C51" s="341">
        <v>4840</v>
      </c>
      <c r="D51" s="341">
        <v>5256</v>
      </c>
      <c r="E51" s="341">
        <v>5464</v>
      </c>
      <c r="F51" s="341">
        <v>6088</v>
      </c>
      <c r="J51" s="473"/>
      <c r="K51" s="473"/>
      <c r="L51" s="473"/>
      <c r="M51" s="473"/>
    </row>
    <row r="52" spans="1:13" ht="15.75">
      <c r="A52" s="472">
        <v>43</v>
      </c>
      <c r="B52" s="472" t="s">
        <v>403</v>
      </c>
      <c r="C52" s="341">
        <v>4167</v>
      </c>
      <c r="D52" s="341">
        <v>4569</v>
      </c>
      <c r="E52" s="341">
        <v>4770</v>
      </c>
      <c r="F52" s="341">
        <v>5373</v>
      </c>
      <c r="J52" s="473"/>
      <c r="K52" s="473"/>
      <c r="L52" s="473"/>
      <c r="M52" s="473"/>
    </row>
    <row r="53" spans="1:13" ht="15.75">
      <c r="A53" s="472">
        <v>44</v>
      </c>
      <c r="B53" s="472" t="s">
        <v>419</v>
      </c>
      <c r="C53" s="341">
        <v>3650</v>
      </c>
      <c r="D53" s="341">
        <v>4050</v>
      </c>
      <c r="E53" s="341">
        <v>4250</v>
      </c>
      <c r="F53" s="341">
        <v>4850</v>
      </c>
      <c r="J53" s="473"/>
      <c r="K53" s="473"/>
      <c r="L53" s="473"/>
      <c r="M53" s="473"/>
    </row>
    <row r="54" spans="1:13" ht="15.75">
      <c r="A54" s="472">
        <v>45</v>
      </c>
      <c r="B54" s="472" t="s">
        <v>463</v>
      </c>
      <c r="C54" s="341">
        <v>4326</v>
      </c>
      <c r="D54" s="341">
        <v>4716</v>
      </c>
      <c r="E54" s="341">
        <v>4911</v>
      </c>
      <c r="F54" s="341">
        <v>5496</v>
      </c>
      <c r="J54" s="473"/>
      <c r="K54" s="473"/>
      <c r="L54" s="473"/>
      <c r="M54" s="473"/>
    </row>
    <row r="55" spans="1:13" ht="15.75">
      <c r="A55" s="472">
        <v>46</v>
      </c>
      <c r="B55" s="472" t="s">
        <v>465</v>
      </c>
      <c r="C55" s="341">
        <v>3043</v>
      </c>
      <c r="D55" s="341">
        <v>3409</v>
      </c>
      <c r="E55" s="341">
        <v>3592</v>
      </c>
      <c r="F55" s="341">
        <v>4141</v>
      </c>
      <c r="J55" s="473"/>
      <c r="K55" s="473"/>
      <c r="L55" s="473"/>
      <c r="M55" s="473"/>
    </row>
    <row r="56" spans="1:13" ht="15.75">
      <c r="A56" s="472">
        <v>47</v>
      </c>
      <c r="B56" s="472" t="s">
        <v>471</v>
      </c>
      <c r="C56" s="341">
        <v>3106</v>
      </c>
      <c r="D56" s="341">
        <v>3506</v>
      </c>
      <c r="E56" s="341">
        <v>3706</v>
      </c>
      <c r="F56" s="341">
        <v>4306</v>
      </c>
      <c r="J56" s="473"/>
      <c r="K56" s="473"/>
      <c r="L56" s="473"/>
      <c r="M56" s="473"/>
    </row>
    <row r="57" spans="1:13" ht="15.75">
      <c r="A57" s="472">
        <v>48</v>
      </c>
      <c r="B57" s="472" t="s">
        <v>467</v>
      </c>
      <c r="C57" s="341">
        <v>3268</v>
      </c>
      <c r="D57" s="341">
        <v>3644</v>
      </c>
      <c r="E57" s="341">
        <v>3832</v>
      </c>
      <c r="F57" s="341">
        <v>4396</v>
      </c>
      <c r="J57" s="473"/>
      <c r="K57" s="473"/>
      <c r="L57" s="473"/>
      <c r="M57" s="473"/>
    </row>
    <row r="58" spans="1:13" ht="15.75">
      <c r="A58" s="472">
        <v>49</v>
      </c>
      <c r="B58" s="472" t="s">
        <v>474</v>
      </c>
      <c r="C58" s="341">
        <v>6468</v>
      </c>
      <c r="D58" s="341">
        <v>6974</v>
      </c>
      <c r="E58" s="341">
        <v>7227</v>
      </c>
      <c r="F58" s="341">
        <v>7986</v>
      </c>
      <c r="J58" s="473"/>
      <c r="K58" s="473"/>
      <c r="L58" s="473"/>
      <c r="M58" s="473"/>
    </row>
    <row r="59" spans="1:13" ht="15.75">
      <c r="A59" s="472">
        <v>50</v>
      </c>
      <c r="B59" s="472" t="s">
        <v>486</v>
      </c>
      <c r="C59" s="341">
        <v>3302</v>
      </c>
      <c r="D59" s="341">
        <v>3700</v>
      </c>
      <c r="E59" s="341">
        <v>3899</v>
      </c>
      <c r="F59" s="341">
        <v>4496</v>
      </c>
      <c r="J59" s="473"/>
      <c r="K59" s="473"/>
      <c r="L59" s="473"/>
      <c r="M59" s="473"/>
    </row>
    <row r="60" spans="1:13" ht="15.75">
      <c r="A60" s="472">
        <v>51</v>
      </c>
      <c r="B60" s="472" t="s">
        <v>491</v>
      </c>
      <c r="C60" s="341">
        <v>4966</v>
      </c>
      <c r="D60" s="341">
        <v>5468</v>
      </c>
      <c r="E60" s="341">
        <v>5719</v>
      </c>
      <c r="F60" s="341">
        <v>6472</v>
      </c>
      <c r="J60" s="473"/>
      <c r="K60" s="473"/>
      <c r="L60" s="473"/>
      <c r="M60" s="473"/>
    </row>
    <row r="61" spans="1:13" ht="15.75">
      <c r="A61" s="472">
        <v>52</v>
      </c>
      <c r="B61" s="472" t="s">
        <v>514</v>
      </c>
      <c r="C61" s="341">
        <v>3686</v>
      </c>
      <c r="D61" s="341">
        <v>4086</v>
      </c>
      <c r="E61" s="341">
        <v>4286</v>
      </c>
      <c r="F61" s="341">
        <v>4886</v>
      </c>
      <c r="J61" s="473"/>
      <c r="K61" s="473"/>
      <c r="L61" s="473"/>
      <c r="M61" s="473"/>
    </row>
    <row r="62" spans="1:13" ht="15.75">
      <c r="A62" s="472">
        <v>53</v>
      </c>
      <c r="B62" s="472" t="s">
        <v>518</v>
      </c>
      <c r="C62" s="341">
        <v>3214</v>
      </c>
      <c r="D62" s="341">
        <v>3616</v>
      </c>
      <c r="E62" s="341">
        <v>3817</v>
      </c>
      <c r="F62" s="341">
        <v>4420</v>
      </c>
      <c r="J62" s="473"/>
      <c r="K62" s="473"/>
      <c r="L62" s="473"/>
      <c r="M62" s="473"/>
    </row>
    <row r="63" spans="1:13" ht="15.75">
      <c r="A63" s="472">
        <v>54</v>
      </c>
      <c r="B63" s="472" t="s">
        <v>521</v>
      </c>
      <c r="C63" s="341">
        <v>4577</v>
      </c>
      <c r="D63" s="341">
        <v>4983</v>
      </c>
      <c r="E63" s="341">
        <v>5186</v>
      </c>
      <c r="F63" s="341">
        <v>5795</v>
      </c>
      <c r="J63" s="473"/>
      <c r="K63" s="473"/>
      <c r="L63" s="473"/>
      <c r="M63" s="473"/>
    </row>
    <row r="64" spans="1:13" ht="15.75">
      <c r="A64" s="472">
        <v>55</v>
      </c>
      <c r="B64" s="472" t="s">
        <v>531</v>
      </c>
      <c r="C64" s="341">
        <v>4430</v>
      </c>
      <c r="D64" s="341">
        <v>4820</v>
      </c>
      <c r="E64" s="341">
        <v>5015</v>
      </c>
      <c r="F64" s="341">
        <v>5600</v>
      </c>
      <c r="J64" s="473"/>
      <c r="K64" s="473"/>
      <c r="L64" s="473"/>
      <c r="M64" s="473"/>
    </row>
    <row r="65" spans="1:13" ht="15.75">
      <c r="A65" s="472">
        <v>56</v>
      </c>
      <c r="B65" s="472" t="s">
        <v>536</v>
      </c>
      <c r="C65" s="341">
        <v>4105</v>
      </c>
      <c r="D65" s="341">
        <v>4505</v>
      </c>
      <c r="E65" s="341">
        <v>4705</v>
      </c>
      <c r="F65" s="341">
        <v>5305</v>
      </c>
      <c r="J65" s="473"/>
      <c r="K65" s="473"/>
      <c r="L65" s="473"/>
      <c r="M65" s="473"/>
    </row>
    <row r="66" spans="1:13" ht="15.75">
      <c r="A66" s="472">
        <v>57</v>
      </c>
      <c r="B66" s="472" t="s">
        <v>540</v>
      </c>
      <c r="C66" s="341">
        <v>3185</v>
      </c>
      <c r="D66" s="341">
        <v>3581</v>
      </c>
      <c r="E66" s="341">
        <v>3779</v>
      </c>
      <c r="F66" s="341">
        <v>4373</v>
      </c>
      <c r="J66" s="473"/>
      <c r="K66" s="473"/>
      <c r="L66" s="473"/>
      <c r="M66" s="473"/>
    </row>
    <row r="67" spans="1:13" ht="15.75">
      <c r="A67" s="472">
        <v>58</v>
      </c>
      <c r="B67" s="472" t="s">
        <v>542</v>
      </c>
      <c r="C67" s="341">
        <v>3618</v>
      </c>
      <c r="D67" s="341">
        <v>4004</v>
      </c>
      <c r="E67" s="341">
        <v>4197</v>
      </c>
      <c r="F67" s="341">
        <v>4776</v>
      </c>
      <c r="J67" s="473"/>
      <c r="K67" s="473"/>
      <c r="L67" s="473"/>
      <c r="M67" s="473"/>
    </row>
    <row r="68" spans="1:13" ht="15.75">
      <c r="A68" s="472">
        <v>59</v>
      </c>
      <c r="B68" s="472" t="s">
        <v>545</v>
      </c>
      <c r="C68" s="341">
        <v>4501</v>
      </c>
      <c r="D68" s="341">
        <v>4955</v>
      </c>
      <c r="E68" s="341">
        <v>5182</v>
      </c>
      <c r="F68" s="341">
        <v>5863</v>
      </c>
      <c r="J68" s="473"/>
      <c r="K68" s="473"/>
      <c r="L68" s="473"/>
      <c r="M68" s="473"/>
    </row>
    <row r="69" spans="1:13" ht="15.75">
      <c r="A69" s="472">
        <v>60</v>
      </c>
      <c r="B69" s="472" t="s">
        <v>567</v>
      </c>
      <c r="C69" s="341">
        <v>3060</v>
      </c>
      <c r="D69" s="341">
        <v>3464</v>
      </c>
      <c r="E69" s="341">
        <v>3666</v>
      </c>
      <c r="F69" s="341">
        <v>4272</v>
      </c>
      <c r="J69" s="473"/>
      <c r="K69" s="473"/>
      <c r="L69" s="473"/>
      <c r="M69" s="473"/>
    </row>
    <row r="70" spans="1:13" ht="15.75">
      <c r="A70" s="472">
        <v>61</v>
      </c>
      <c r="B70" s="472" t="s">
        <v>570</v>
      </c>
      <c r="C70" s="341">
        <v>2020</v>
      </c>
      <c r="D70" s="341">
        <v>2250</v>
      </c>
      <c r="E70" s="341">
        <v>2365</v>
      </c>
      <c r="F70" s="341">
        <v>2710</v>
      </c>
      <c r="J70" s="473"/>
      <c r="K70" s="473"/>
      <c r="L70" s="473"/>
      <c r="M70" s="473"/>
    </row>
    <row r="71" spans="1:13" ht="15.75">
      <c r="A71" s="472">
        <v>62</v>
      </c>
      <c r="B71" s="472" t="s">
        <v>574</v>
      </c>
      <c r="C71" s="341">
        <v>3382</v>
      </c>
      <c r="D71" s="341">
        <v>3778</v>
      </c>
      <c r="E71" s="341">
        <v>3976</v>
      </c>
      <c r="F71" s="341">
        <v>4570</v>
      </c>
      <c r="J71" s="473"/>
      <c r="K71" s="473"/>
      <c r="L71" s="473"/>
      <c r="M71" s="473"/>
    </row>
    <row r="72" spans="1:13" ht="15.75">
      <c r="A72" s="472">
        <v>63</v>
      </c>
      <c r="B72" s="472" t="s">
        <v>576</v>
      </c>
      <c r="C72" s="341">
        <v>3602</v>
      </c>
      <c r="D72" s="341">
        <v>3966</v>
      </c>
      <c r="E72" s="341">
        <v>4148</v>
      </c>
      <c r="F72" s="341">
        <v>4694</v>
      </c>
      <c r="J72" s="473"/>
      <c r="K72" s="473"/>
      <c r="L72" s="473"/>
      <c r="M72" s="473"/>
    </row>
    <row r="73" spans="1:13" ht="15.75">
      <c r="A73" s="472">
        <v>64</v>
      </c>
      <c r="B73" s="472" t="s">
        <v>578</v>
      </c>
      <c r="C73" s="341">
        <v>3333</v>
      </c>
      <c r="D73" s="341">
        <v>3695</v>
      </c>
      <c r="E73" s="341">
        <v>3876</v>
      </c>
      <c r="F73" s="341">
        <v>4419</v>
      </c>
      <c r="J73" s="473"/>
      <c r="K73" s="473"/>
      <c r="L73" s="473"/>
      <c r="M73" s="473"/>
    </row>
    <row r="74" spans="1:13" ht="15.75">
      <c r="A74" s="472">
        <v>65</v>
      </c>
      <c r="B74" s="472" t="s">
        <v>582</v>
      </c>
      <c r="C74" s="341">
        <v>4668</v>
      </c>
      <c r="D74" s="341">
        <v>5106</v>
      </c>
      <c r="E74" s="341">
        <v>5325</v>
      </c>
      <c r="F74" s="341">
        <v>5982</v>
      </c>
      <c r="J74" s="473"/>
      <c r="K74" s="473"/>
      <c r="L74" s="473"/>
      <c r="M74" s="473"/>
    </row>
    <row r="75" spans="1:13" ht="15.75">
      <c r="A75" s="472">
        <v>66</v>
      </c>
      <c r="B75" s="472" t="s">
        <v>598</v>
      </c>
      <c r="C75" s="341">
        <v>4412</v>
      </c>
      <c r="D75" s="341">
        <v>4864</v>
      </c>
      <c r="E75" s="341">
        <v>5090</v>
      </c>
      <c r="F75" s="341">
        <v>5768</v>
      </c>
      <c r="J75" s="473"/>
      <c r="K75" s="473"/>
      <c r="L75" s="473"/>
      <c r="M75" s="473"/>
    </row>
    <row r="76" spans="1:13" ht="15.75">
      <c r="A76" s="472">
        <v>67</v>
      </c>
      <c r="B76" s="472" t="s">
        <v>607</v>
      </c>
      <c r="C76" s="341">
        <v>3204</v>
      </c>
      <c r="D76" s="341">
        <v>3602</v>
      </c>
      <c r="E76" s="341">
        <v>3801</v>
      </c>
      <c r="F76" s="341">
        <v>4398</v>
      </c>
      <c r="J76" s="473"/>
      <c r="K76" s="473"/>
      <c r="L76" s="473"/>
      <c r="M76" s="473"/>
    </row>
    <row r="77" spans="1:13" ht="15.75">
      <c r="A77" s="472">
        <v>68</v>
      </c>
      <c r="B77" s="472" t="s">
        <v>616</v>
      </c>
      <c r="C77" s="341">
        <v>3290</v>
      </c>
      <c r="D77" s="341">
        <v>3662</v>
      </c>
      <c r="E77" s="341">
        <v>3848</v>
      </c>
      <c r="F77" s="341">
        <v>4406</v>
      </c>
      <c r="J77" s="473"/>
      <c r="K77" s="473"/>
      <c r="L77" s="473"/>
      <c r="M77" s="473"/>
    </row>
    <row r="78" spans="1:13" ht="15.75">
      <c r="A78" s="472">
        <v>69</v>
      </c>
      <c r="B78" s="472" t="s">
        <v>622</v>
      </c>
      <c r="C78" s="341">
        <v>3332</v>
      </c>
      <c r="D78" s="341">
        <v>3730</v>
      </c>
      <c r="E78" s="341">
        <v>3929</v>
      </c>
      <c r="F78" s="341">
        <v>4526</v>
      </c>
      <c r="J78" s="473"/>
      <c r="K78" s="473"/>
      <c r="L78" s="473"/>
      <c r="M78" s="473"/>
    </row>
    <row r="79" spans="1:13" ht="15.75">
      <c r="A79" s="472">
        <v>70</v>
      </c>
      <c r="B79" s="472" t="s">
        <v>626</v>
      </c>
      <c r="C79" s="341">
        <v>4867</v>
      </c>
      <c r="D79" s="341">
        <v>5283</v>
      </c>
      <c r="E79" s="341">
        <v>5491</v>
      </c>
      <c r="F79" s="341">
        <v>6115</v>
      </c>
      <c r="J79" s="473"/>
      <c r="K79" s="473"/>
      <c r="L79" s="473"/>
      <c r="M79" s="473"/>
    </row>
    <row r="80" spans="1:13" ht="15.75">
      <c r="A80" s="472">
        <v>71</v>
      </c>
      <c r="B80" s="472" t="s">
        <v>634</v>
      </c>
      <c r="C80" s="341">
        <v>3306</v>
      </c>
      <c r="D80" s="341">
        <v>3702</v>
      </c>
      <c r="E80" s="341">
        <v>3900</v>
      </c>
      <c r="F80" s="341">
        <v>4494</v>
      </c>
      <c r="J80" s="473"/>
      <c r="K80" s="473"/>
      <c r="L80" s="473"/>
      <c r="M80" s="473"/>
    </row>
    <row r="81" spans="1:13" ht="15.75">
      <c r="A81" s="472">
        <v>72</v>
      </c>
      <c r="B81" s="472" t="s">
        <v>862</v>
      </c>
      <c r="C81" s="341">
        <v>4625</v>
      </c>
      <c r="D81" s="341">
        <v>5079</v>
      </c>
      <c r="E81" s="341">
        <v>5306</v>
      </c>
      <c r="F81" s="341">
        <v>5987</v>
      </c>
      <c r="J81" s="473"/>
      <c r="K81" s="473"/>
      <c r="L81" s="473"/>
      <c r="M81" s="473"/>
    </row>
    <row r="82" spans="1:13" ht="15.75">
      <c r="A82" s="472">
        <v>73</v>
      </c>
      <c r="B82" s="472" t="s">
        <v>658</v>
      </c>
      <c r="C82" s="341">
        <v>3859</v>
      </c>
      <c r="D82" s="341">
        <v>4249</v>
      </c>
      <c r="E82" s="341">
        <v>4444</v>
      </c>
      <c r="F82" s="341">
        <v>5029</v>
      </c>
      <c r="J82" s="473"/>
      <c r="K82" s="473"/>
      <c r="L82" s="473"/>
      <c r="M82" s="473"/>
    </row>
    <row r="83" spans="1:13" ht="15.75">
      <c r="A83" s="472">
        <v>74</v>
      </c>
      <c r="B83" s="472" t="s">
        <v>687</v>
      </c>
      <c r="C83" s="341">
        <v>4189</v>
      </c>
      <c r="D83" s="341">
        <v>4599</v>
      </c>
      <c r="E83" s="341">
        <v>4804</v>
      </c>
      <c r="F83" s="341">
        <v>5419</v>
      </c>
      <c r="J83" s="473"/>
      <c r="K83" s="473"/>
      <c r="L83" s="473"/>
      <c r="M83" s="473"/>
    </row>
    <row r="84" spans="1:13" ht="15.75">
      <c r="A84" s="472">
        <v>75</v>
      </c>
      <c r="B84" s="472" t="s">
        <v>307</v>
      </c>
      <c r="C84" s="341">
        <v>5810</v>
      </c>
      <c r="D84" s="341">
        <v>6236</v>
      </c>
      <c r="E84" s="341">
        <v>6449</v>
      </c>
      <c r="F84" s="341">
        <v>7088</v>
      </c>
      <c r="J84" s="473"/>
      <c r="K84" s="473"/>
      <c r="L84" s="473"/>
      <c r="M84" s="473"/>
    </row>
    <row r="85" spans="1:13" ht="15.75">
      <c r="A85" s="472">
        <v>76</v>
      </c>
      <c r="B85" s="472" t="s">
        <v>752</v>
      </c>
      <c r="C85" s="341">
        <v>3504</v>
      </c>
      <c r="D85" s="341">
        <v>3904</v>
      </c>
      <c r="E85" s="341">
        <v>4104</v>
      </c>
      <c r="F85" s="341">
        <v>4704</v>
      </c>
      <c r="J85" s="473"/>
      <c r="K85" s="473"/>
      <c r="L85" s="473"/>
      <c r="M85" s="473"/>
    </row>
    <row r="86" spans="1:13" ht="15.75">
      <c r="A86" s="472">
        <v>77</v>
      </c>
      <c r="B86" s="472" t="s">
        <v>863</v>
      </c>
      <c r="C86" s="341">
        <v>3302</v>
      </c>
      <c r="D86" s="341">
        <v>3700</v>
      </c>
      <c r="E86" s="341">
        <v>3899</v>
      </c>
      <c r="F86" s="341">
        <v>4496</v>
      </c>
      <c r="J86" s="473"/>
      <c r="K86" s="473"/>
      <c r="L86" s="473"/>
      <c r="M86" s="473"/>
    </row>
    <row r="87" spans="1:13" ht="15.75">
      <c r="A87" s="472">
        <v>78</v>
      </c>
      <c r="B87" s="472" t="s">
        <v>864</v>
      </c>
      <c r="C87" s="341">
        <v>3106</v>
      </c>
      <c r="D87" s="341">
        <v>3506</v>
      </c>
      <c r="E87" s="341">
        <v>3706</v>
      </c>
      <c r="F87" s="341">
        <v>4306</v>
      </c>
      <c r="J87" s="473"/>
      <c r="K87" s="473"/>
      <c r="L87" s="473"/>
      <c r="M87" s="473"/>
    </row>
    <row r="88" spans="1:13" ht="15.75">
      <c r="A88" s="472">
        <v>79</v>
      </c>
      <c r="B88" s="472" t="s">
        <v>304</v>
      </c>
      <c r="C88" s="341">
        <v>4971</v>
      </c>
      <c r="D88" s="341">
        <v>5345</v>
      </c>
      <c r="E88" s="341">
        <v>5532</v>
      </c>
      <c r="F88" s="341">
        <v>6093</v>
      </c>
      <c r="J88" s="473"/>
      <c r="K88" s="473"/>
      <c r="L88" s="473"/>
      <c r="M88" s="473"/>
    </row>
    <row r="89" spans="1:13" ht="15.75">
      <c r="A89" s="472">
        <v>83</v>
      </c>
      <c r="B89" s="472" t="s">
        <v>865</v>
      </c>
      <c r="C89" s="341">
        <v>5734</v>
      </c>
      <c r="D89" s="341">
        <v>6256</v>
      </c>
      <c r="E89" s="341">
        <v>6517</v>
      </c>
      <c r="F89" s="341">
        <v>7300</v>
      </c>
      <c r="J89" s="473"/>
      <c r="K89" s="473"/>
      <c r="L89" s="473"/>
      <c r="M89" s="473"/>
    </row>
    <row r="90" spans="1:13" ht="15.75">
      <c r="A90" s="472">
        <v>86</v>
      </c>
      <c r="B90" s="472" t="s">
        <v>866</v>
      </c>
      <c r="C90" s="341">
        <v>5124</v>
      </c>
      <c r="D90" s="341">
        <v>5554</v>
      </c>
      <c r="E90" s="341">
        <v>5769</v>
      </c>
      <c r="F90" s="341">
        <v>6414</v>
      </c>
      <c r="J90" s="473"/>
      <c r="K90" s="473"/>
      <c r="L90" s="473"/>
      <c r="M90" s="473"/>
    </row>
    <row r="91" spans="1:13" ht="15.75">
      <c r="A91" s="472">
        <v>87</v>
      </c>
      <c r="B91" s="472" t="s">
        <v>867</v>
      </c>
      <c r="C91" s="341">
        <v>7588</v>
      </c>
      <c r="D91" s="341">
        <v>8138</v>
      </c>
      <c r="E91" s="341">
        <v>8413</v>
      </c>
      <c r="F91" s="341">
        <v>9238</v>
      </c>
      <c r="J91" s="473"/>
      <c r="K91" s="473"/>
      <c r="L91" s="473"/>
      <c r="M91" s="473"/>
    </row>
    <row r="92" spans="1:13" ht="15.75">
      <c r="A92" s="472">
        <v>89</v>
      </c>
      <c r="B92" s="472" t="s">
        <v>868</v>
      </c>
      <c r="C92" s="341">
        <v>6426</v>
      </c>
      <c r="D92" s="341">
        <v>6946</v>
      </c>
      <c r="E92" s="341">
        <v>7206</v>
      </c>
      <c r="F92" s="341">
        <v>7986</v>
      </c>
      <c r="J92" s="473"/>
      <c r="K92" s="473"/>
      <c r="L92" s="473"/>
      <c r="M92" s="473"/>
    </row>
    <row r="93" spans="1:13" ht="15.75">
      <c r="A93" s="472">
        <v>91</v>
      </c>
      <c r="B93" s="472" t="s">
        <v>455</v>
      </c>
      <c r="C93" s="341">
        <v>1576</v>
      </c>
      <c r="D93" s="341">
        <v>1804</v>
      </c>
      <c r="E93" s="341">
        <v>1918</v>
      </c>
      <c r="F93" s="341">
        <v>2260</v>
      </c>
      <c r="J93" s="473"/>
      <c r="K93" s="473"/>
      <c r="L93" s="473"/>
      <c r="M93" s="473"/>
    </row>
    <row r="94" spans="1:13" ht="15.75">
      <c r="A94" s="472">
        <v>92</v>
      </c>
      <c r="B94" s="472" t="s">
        <v>869</v>
      </c>
      <c r="C94" s="341">
        <v>1257</v>
      </c>
      <c r="D94" s="341">
        <v>1469</v>
      </c>
      <c r="E94" s="341">
        <v>1575</v>
      </c>
      <c r="F94" s="341">
        <v>1893</v>
      </c>
      <c r="J94" s="473"/>
      <c r="K94" s="473"/>
      <c r="L94" s="473"/>
      <c r="M94" s="473"/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workbookViewId="0">
      <selection activeCell="E9" sqref="E9"/>
    </sheetView>
  </sheetViews>
  <sheetFormatPr defaultColWidth="9.140625" defaultRowHeight="12.75"/>
  <cols>
    <col min="1" max="1" width="15.5703125" style="301" customWidth="1"/>
    <col min="2" max="2" width="44.42578125" style="301" customWidth="1"/>
    <col min="3" max="3" width="11" style="301" customWidth="1"/>
    <col min="4" max="4" width="10.42578125" style="301" customWidth="1"/>
    <col min="5" max="5" width="10.5703125" style="301" customWidth="1"/>
    <col min="6" max="6" width="10.42578125" style="301" customWidth="1"/>
    <col min="7" max="7" width="26.42578125" style="301" customWidth="1"/>
    <col min="8" max="8" width="7.140625" style="301" customWidth="1"/>
    <col min="9" max="9" width="12" style="301" customWidth="1"/>
    <col min="10" max="10" width="12.42578125" style="301" customWidth="1"/>
    <col min="11" max="11" width="36.140625" style="301" customWidth="1"/>
    <col min="12" max="12" width="18.7109375" style="301" customWidth="1"/>
    <col min="13" max="13" width="32.42578125" style="301" customWidth="1"/>
    <col min="14" max="15" width="12" style="301" customWidth="1"/>
    <col min="16" max="16" width="10.28515625" style="301" customWidth="1"/>
    <col min="17" max="17" width="12.7109375" style="301" customWidth="1"/>
    <col min="18" max="18" width="10.42578125" style="301" customWidth="1"/>
    <col min="19" max="19" width="11.42578125" style="301" customWidth="1"/>
    <col min="20" max="20" width="18.42578125" style="301" customWidth="1"/>
    <col min="21" max="21" width="10.28515625" style="301" customWidth="1"/>
    <col min="22" max="22" width="8.42578125" style="301" customWidth="1"/>
    <col min="23" max="23" width="3.42578125" style="301" customWidth="1"/>
    <col min="24" max="24" width="9.42578125" style="301" bestFit="1" customWidth="1"/>
    <col min="25" max="16384" width="9.140625" style="301"/>
  </cols>
  <sheetData>
    <row r="1" spans="1:23" s="299" customFormat="1" ht="15">
      <c r="A1" s="296" t="s">
        <v>1032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>
      <c r="A3" s="300"/>
      <c r="B3" s="300">
        <f>VLOOKUP('1.Общие данные по зданию'!C7,Климатология2021!B6:F94,IF('1.Общие данные по зданию'!C17=18,2,IF('1.Общие данные по зданию'!C17=20,3,IF('1.Общие данные по зданию'!C17=21,4,5))),0)</f>
        <v>5193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77"/>
      <c r="B4" s="474"/>
      <c r="C4" s="578" t="s">
        <v>848</v>
      </c>
      <c r="D4" s="578"/>
      <c r="E4" s="578"/>
      <c r="F4" s="578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75">
      <c r="A5" s="577"/>
      <c r="B5" s="47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G5" s="300"/>
      <c r="J5" s="473"/>
      <c r="K5" s="473"/>
      <c r="L5" s="473"/>
      <c r="M5" s="473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>
      <c r="A6" s="475">
        <v>1</v>
      </c>
      <c r="B6" s="475" t="s">
        <v>853</v>
      </c>
      <c r="C6" s="341">
        <v>2156</v>
      </c>
      <c r="D6" s="341">
        <v>2474</v>
      </c>
      <c r="E6" s="341">
        <v>2633</v>
      </c>
      <c r="F6" s="341">
        <v>3110</v>
      </c>
      <c r="J6" s="473"/>
      <c r="K6" s="473"/>
      <c r="L6" s="473"/>
      <c r="M6" s="473"/>
    </row>
    <row r="7" spans="1:23" ht="15.75">
      <c r="A7" s="475">
        <v>2</v>
      </c>
      <c r="B7" s="475" t="s">
        <v>261</v>
      </c>
      <c r="C7" s="341">
        <v>4614</v>
      </c>
      <c r="D7" s="341">
        <v>5026</v>
      </c>
      <c r="E7" s="341">
        <v>5232</v>
      </c>
      <c r="F7" s="341">
        <v>5850</v>
      </c>
      <c r="J7" s="473"/>
      <c r="K7" s="473"/>
      <c r="L7" s="473"/>
      <c r="M7" s="473"/>
    </row>
    <row r="8" spans="1:23" ht="15.75">
      <c r="A8" s="475">
        <v>3</v>
      </c>
      <c r="B8" s="475" t="s">
        <v>271</v>
      </c>
      <c r="C8" s="341">
        <v>5933</v>
      </c>
      <c r="D8" s="341">
        <v>6397</v>
      </c>
      <c r="E8" s="341">
        <v>6629</v>
      </c>
      <c r="F8" s="341">
        <v>7325</v>
      </c>
      <c r="J8" s="473"/>
      <c r="K8" s="473"/>
      <c r="L8" s="473"/>
      <c r="M8" s="473"/>
    </row>
    <row r="9" spans="1:23" ht="15.75">
      <c r="A9" s="475">
        <v>4</v>
      </c>
      <c r="B9" s="475" t="s">
        <v>223</v>
      </c>
      <c r="C9" s="341">
        <v>5174</v>
      </c>
      <c r="D9" s="341">
        <v>5610</v>
      </c>
      <c r="E9" s="341">
        <v>5828</v>
      </c>
      <c r="F9" s="341">
        <v>6482</v>
      </c>
      <c r="J9" s="473"/>
      <c r="K9" s="473"/>
      <c r="L9" s="473"/>
      <c r="M9" s="473"/>
    </row>
    <row r="10" spans="1:23" ht="15.75">
      <c r="A10" s="475">
        <v>5</v>
      </c>
      <c r="B10" s="475" t="s">
        <v>300</v>
      </c>
      <c r="C10" s="341">
        <v>1825</v>
      </c>
      <c r="D10" s="341">
        <v>2099</v>
      </c>
      <c r="E10" s="341">
        <v>2236</v>
      </c>
      <c r="F10" s="341">
        <v>2647</v>
      </c>
      <c r="J10" s="473"/>
      <c r="K10" s="473"/>
      <c r="L10" s="473"/>
      <c r="M10" s="473"/>
    </row>
    <row r="11" spans="1:23" ht="15.75">
      <c r="A11" s="475">
        <v>6</v>
      </c>
      <c r="B11" s="475" t="s">
        <v>326</v>
      </c>
      <c r="C11" s="341">
        <v>2525</v>
      </c>
      <c r="D11" s="341">
        <v>2867</v>
      </c>
      <c r="E11" s="341">
        <v>3038</v>
      </c>
      <c r="F11" s="341">
        <v>3551</v>
      </c>
      <c r="J11" s="473"/>
      <c r="K11" s="473"/>
      <c r="L11" s="473"/>
      <c r="M11" s="473"/>
    </row>
    <row r="12" spans="1:23" ht="15.75">
      <c r="A12" s="475">
        <v>7</v>
      </c>
      <c r="B12" s="475" t="s">
        <v>757</v>
      </c>
      <c r="C12" s="341">
        <v>2303</v>
      </c>
      <c r="D12" s="341">
        <v>2589</v>
      </c>
      <c r="E12" s="341">
        <v>2732</v>
      </c>
      <c r="F12" s="341">
        <v>3161</v>
      </c>
      <c r="J12" s="473"/>
      <c r="K12" s="473"/>
      <c r="L12" s="473"/>
      <c r="M12" s="473"/>
    </row>
    <row r="13" spans="1:23" ht="15.75">
      <c r="A13" s="475">
        <v>8</v>
      </c>
      <c r="B13" s="475" t="s">
        <v>360</v>
      </c>
      <c r="C13" s="341">
        <v>3061</v>
      </c>
      <c r="D13" s="341">
        <v>3435</v>
      </c>
      <c r="E13" s="341">
        <v>3622</v>
      </c>
      <c r="F13" s="341">
        <v>4183</v>
      </c>
      <c r="J13" s="473"/>
      <c r="K13" s="473"/>
      <c r="L13" s="473"/>
      <c r="M13" s="473"/>
    </row>
    <row r="14" spans="1:23" ht="15.75">
      <c r="A14" s="475">
        <v>9</v>
      </c>
      <c r="B14" s="475" t="s">
        <v>384</v>
      </c>
      <c r="C14" s="341">
        <v>2755</v>
      </c>
      <c r="D14" s="341">
        <v>3135</v>
      </c>
      <c r="E14" s="341">
        <v>3325</v>
      </c>
      <c r="F14" s="341">
        <v>3895</v>
      </c>
      <c r="J14" s="473"/>
      <c r="K14" s="473"/>
      <c r="L14" s="473"/>
      <c r="M14" s="473"/>
    </row>
    <row r="15" spans="1:23" ht="15.75">
      <c r="A15" s="475">
        <v>10</v>
      </c>
      <c r="B15" s="475" t="s">
        <v>386</v>
      </c>
      <c r="C15" s="341">
        <v>5052</v>
      </c>
      <c r="D15" s="341">
        <v>5552</v>
      </c>
      <c r="E15" s="341">
        <v>5802</v>
      </c>
      <c r="F15" s="341">
        <v>6552</v>
      </c>
      <c r="J15" s="473"/>
      <c r="K15" s="473"/>
      <c r="L15" s="473"/>
      <c r="M15" s="473"/>
    </row>
    <row r="16" spans="1:23" ht="15.75">
      <c r="A16" s="475">
        <v>11</v>
      </c>
      <c r="B16" s="475" t="s">
        <v>407</v>
      </c>
      <c r="C16" s="341">
        <v>5770</v>
      </c>
      <c r="D16" s="341">
        <v>6260</v>
      </c>
      <c r="E16" s="341">
        <v>6505</v>
      </c>
      <c r="F16" s="341">
        <v>7240</v>
      </c>
      <c r="J16" s="473"/>
      <c r="K16" s="473"/>
      <c r="L16" s="473"/>
      <c r="M16" s="473"/>
    </row>
    <row r="17" spans="1:13" ht="15.75">
      <c r="A17" s="475">
        <v>12</v>
      </c>
      <c r="B17" s="475" t="s">
        <v>482</v>
      </c>
      <c r="C17" s="341">
        <v>4877</v>
      </c>
      <c r="D17" s="341">
        <v>5343</v>
      </c>
      <c r="E17" s="341">
        <v>5576</v>
      </c>
      <c r="F17" s="341">
        <v>6275</v>
      </c>
      <c r="J17" s="473"/>
      <c r="K17" s="473"/>
      <c r="L17" s="473"/>
      <c r="M17" s="473"/>
    </row>
    <row r="18" spans="1:13" ht="15.75">
      <c r="A18" s="475">
        <v>13</v>
      </c>
      <c r="B18" s="475" t="s">
        <v>484</v>
      </c>
      <c r="C18" s="341">
        <v>4439</v>
      </c>
      <c r="D18" s="341">
        <v>4853</v>
      </c>
      <c r="E18" s="341">
        <v>5060</v>
      </c>
      <c r="F18" s="341">
        <v>5681</v>
      </c>
      <c r="J18" s="473"/>
      <c r="K18" s="473"/>
      <c r="L18" s="473"/>
      <c r="M18" s="473"/>
    </row>
    <row r="19" spans="1:13" ht="15.75">
      <c r="A19" s="579">
        <v>14</v>
      </c>
      <c r="B19" s="475" t="s">
        <v>854</v>
      </c>
      <c r="C19" s="341">
        <v>8992</v>
      </c>
      <c r="D19" s="341">
        <v>9456</v>
      </c>
      <c r="E19" s="341">
        <v>9688</v>
      </c>
      <c r="F19" s="341">
        <v>10384</v>
      </c>
      <c r="J19" s="473"/>
      <c r="K19" s="473"/>
      <c r="L19" s="473"/>
      <c r="M19" s="473"/>
    </row>
    <row r="20" spans="1:13" ht="15.75">
      <c r="A20" s="579"/>
      <c r="B20" s="475" t="s">
        <v>855</v>
      </c>
      <c r="C20" s="341">
        <v>9793</v>
      </c>
      <c r="D20" s="341">
        <v>10293</v>
      </c>
      <c r="E20" s="341">
        <v>10543</v>
      </c>
      <c r="F20" s="341">
        <v>11293</v>
      </c>
      <c r="J20" s="473"/>
      <c r="K20" s="473"/>
      <c r="L20" s="473"/>
      <c r="M20" s="473"/>
    </row>
    <row r="21" spans="1:13" ht="15.75">
      <c r="A21" s="579"/>
      <c r="B21" s="475" t="s">
        <v>856</v>
      </c>
      <c r="C21" s="341">
        <v>10123</v>
      </c>
      <c r="D21" s="341">
        <v>10711</v>
      </c>
      <c r="E21" s="341">
        <v>11005</v>
      </c>
      <c r="F21" s="341">
        <v>11887</v>
      </c>
      <c r="J21" s="473"/>
      <c r="K21" s="473"/>
      <c r="L21" s="473"/>
      <c r="M21" s="473"/>
    </row>
    <row r="22" spans="1:13" ht="15.75">
      <c r="A22" s="475">
        <v>15</v>
      </c>
      <c r="B22" s="475" t="s">
        <v>857</v>
      </c>
      <c r="C22" s="341">
        <v>2490</v>
      </c>
      <c r="D22" s="341">
        <v>2832</v>
      </c>
      <c r="E22" s="341">
        <v>3003</v>
      </c>
      <c r="F22" s="341">
        <v>3516</v>
      </c>
      <c r="J22" s="473"/>
      <c r="K22" s="473"/>
      <c r="L22" s="473"/>
      <c r="M22" s="473"/>
    </row>
    <row r="23" spans="1:13" ht="15.75">
      <c r="A23" s="475">
        <v>16</v>
      </c>
      <c r="B23" s="475" t="s">
        <v>618</v>
      </c>
      <c r="C23" s="341">
        <v>4664</v>
      </c>
      <c r="D23" s="341">
        <v>5082</v>
      </c>
      <c r="E23" s="341">
        <v>5291</v>
      </c>
      <c r="F23" s="341">
        <v>5918</v>
      </c>
      <c r="J23" s="473"/>
      <c r="K23" s="473"/>
      <c r="L23" s="473"/>
      <c r="M23" s="473"/>
    </row>
    <row r="24" spans="1:13" ht="15.75">
      <c r="A24" s="475">
        <v>17</v>
      </c>
      <c r="B24" s="475" t="s">
        <v>632</v>
      </c>
      <c r="C24" s="341">
        <v>6193</v>
      </c>
      <c r="D24" s="341">
        <v>6639</v>
      </c>
      <c r="E24" s="341">
        <v>6862</v>
      </c>
      <c r="F24" s="341">
        <v>7531</v>
      </c>
      <c r="J24" s="473"/>
      <c r="K24" s="473"/>
      <c r="L24" s="473"/>
      <c r="M24" s="473"/>
    </row>
    <row r="25" spans="1:13" ht="15.75">
      <c r="A25" s="475">
        <v>18</v>
      </c>
      <c r="B25" s="475" t="s">
        <v>759</v>
      </c>
      <c r="C25" s="341">
        <v>5050</v>
      </c>
      <c r="D25" s="341">
        <v>5504</v>
      </c>
      <c r="E25" s="341">
        <v>5731</v>
      </c>
      <c r="F25" s="341">
        <v>6412</v>
      </c>
      <c r="J25" s="473"/>
      <c r="K25" s="473"/>
      <c r="L25" s="473"/>
      <c r="M25" s="473"/>
    </row>
    <row r="26" spans="1:13" ht="15.75">
      <c r="A26" s="475">
        <v>19</v>
      </c>
      <c r="B26" s="475" t="s">
        <v>684</v>
      </c>
      <c r="C26" s="341">
        <v>5444</v>
      </c>
      <c r="D26" s="341">
        <v>5908</v>
      </c>
      <c r="E26" s="341">
        <v>6140</v>
      </c>
      <c r="F26" s="341">
        <v>6836</v>
      </c>
      <c r="J26" s="473"/>
      <c r="K26" s="473"/>
      <c r="L26" s="473"/>
      <c r="M26" s="473"/>
    </row>
    <row r="27" spans="1:13" ht="15.75">
      <c r="A27" s="475">
        <v>20</v>
      </c>
      <c r="B27" s="475" t="s">
        <v>760</v>
      </c>
      <c r="C27" s="341">
        <v>2410</v>
      </c>
      <c r="D27" s="341">
        <v>2728</v>
      </c>
      <c r="E27" s="341">
        <v>2887</v>
      </c>
      <c r="F27" s="341">
        <v>3364</v>
      </c>
      <c r="J27" s="473"/>
      <c r="K27" s="473"/>
      <c r="L27" s="473"/>
      <c r="M27" s="473"/>
    </row>
    <row r="28" spans="1:13" ht="15.75">
      <c r="A28" s="475">
        <v>21</v>
      </c>
      <c r="B28" s="475" t="s">
        <v>858</v>
      </c>
      <c r="C28" s="341">
        <v>4622</v>
      </c>
      <c r="D28" s="341">
        <v>5038</v>
      </c>
      <c r="E28" s="341">
        <v>5246</v>
      </c>
      <c r="F28" s="341">
        <v>5870</v>
      </c>
      <c r="J28" s="473"/>
      <c r="K28" s="473"/>
      <c r="L28" s="473"/>
      <c r="M28" s="473"/>
    </row>
    <row r="29" spans="1:13" ht="15.75">
      <c r="A29" s="475">
        <v>22</v>
      </c>
      <c r="B29" s="475" t="s">
        <v>214</v>
      </c>
      <c r="C29" s="341">
        <v>5261</v>
      </c>
      <c r="D29" s="341">
        <v>5697</v>
      </c>
      <c r="E29" s="341">
        <v>5915</v>
      </c>
      <c r="F29" s="341">
        <v>6569</v>
      </c>
      <c r="J29" s="473"/>
      <c r="K29" s="473"/>
      <c r="L29" s="473"/>
      <c r="M29" s="473"/>
    </row>
    <row r="30" spans="1:13" ht="15.75">
      <c r="A30" s="475">
        <v>23</v>
      </c>
      <c r="B30" s="475" t="s">
        <v>423</v>
      </c>
      <c r="C30" s="341">
        <v>2190</v>
      </c>
      <c r="D30" s="341">
        <v>2502</v>
      </c>
      <c r="E30" s="341">
        <v>2658</v>
      </c>
      <c r="F30" s="341">
        <v>3126</v>
      </c>
      <c r="J30" s="473"/>
      <c r="K30" s="473"/>
      <c r="L30" s="473"/>
      <c r="M30" s="473"/>
    </row>
    <row r="31" spans="1:13" ht="15.75">
      <c r="A31" s="579">
        <v>24</v>
      </c>
      <c r="B31" s="475" t="s">
        <v>859</v>
      </c>
      <c r="C31" s="341">
        <v>5879</v>
      </c>
      <c r="D31" s="341">
        <v>6385</v>
      </c>
      <c r="E31" s="341">
        <v>6638</v>
      </c>
      <c r="F31" s="341">
        <v>7397</v>
      </c>
      <c r="J31" s="473"/>
      <c r="K31" s="473"/>
      <c r="L31" s="473"/>
      <c r="M31" s="473"/>
    </row>
    <row r="32" spans="1:13" ht="15.75">
      <c r="A32" s="579"/>
      <c r="B32" s="475" t="s">
        <v>860</v>
      </c>
      <c r="C32" s="341">
        <v>9289</v>
      </c>
      <c r="D32" s="341">
        <v>9801</v>
      </c>
      <c r="E32" s="341">
        <v>10057</v>
      </c>
      <c r="F32" s="341">
        <v>10825</v>
      </c>
      <c r="J32" s="473"/>
      <c r="K32" s="473"/>
      <c r="L32" s="473"/>
      <c r="M32" s="473"/>
    </row>
    <row r="33" spans="1:13" ht="15.75">
      <c r="A33" s="579"/>
      <c r="B33" s="475" t="s">
        <v>861</v>
      </c>
      <c r="C33" s="341">
        <v>9439</v>
      </c>
      <c r="D33" s="341">
        <v>9983</v>
      </c>
      <c r="E33" s="341">
        <v>10255</v>
      </c>
      <c r="F33" s="341">
        <v>11071</v>
      </c>
      <c r="J33" s="473"/>
      <c r="K33" s="473"/>
      <c r="L33" s="473"/>
      <c r="M33" s="473"/>
    </row>
    <row r="34" spans="1:13" ht="15.75">
      <c r="A34" s="475">
        <v>25</v>
      </c>
      <c r="B34" s="475" t="s">
        <v>550</v>
      </c>
      <c r="C34" s="341">
        <v>3946</v>
      </c>
      <c r="D34" s="341">
        <v>4316</v>
      </c>
      <c r="E34" s="341">
        <v>4501</v>
      </c>
      <c r="F34" s="341">
        <v>5056</v>
      </c>
      <c r="J34" s="473"/>
      <c r="K34" s="473"/>
      <c r="L34" s="473"/>
      <c r="M34" s="473"/>
    </row>
    <row r="35" spans="1:13" ht="15.75">
      <c r="A35" s="475">
        <v>26</v>
      </c>
      <c r="B35" s="475" t="s">
        <v>610</v>
      </c>
      <c r="C35" s="341">
        <v>2838</v>
      </c>
      <c r="D35" s="341">
        <v>3220</v>
      </c>
      <c r="E35" s="341">
        <v>3411</v>
      </c>
      <c r="F35" s="341">
        <v>3984</v>
      </c>
      <c r="J35" s="473"/>
      <c r="K35" s="473"/>
      <c r="L35" s="473"/>
      <c r="M35" s="473"/>
    </row>
    <row r="36" spans="1:13" ht="15.75">
      <c r="A36" s="475">
        <v>27</v>
      </c>
      <c r="B36" s="475" t="s">
        <v>661</v>
      </c>
      <c r="C36" s="341">
        <v>5406</v>
      </c>
      <c r="D36" s="341">
        <v>5848</v>
      </c>
      <c r="E36" s="341">
        <v>6069</v>
      </c>
      <c r="F36" s="341">
        <v>6732</v>
      </c>
      <c r="J36" s="473"/>
      <c r="K36" s="473"/>
      <c r="L36" s="473"/>
      <c r="M36" s="473"/>
    </row>
    <row r="37" spans="1:13" ht="15.75">
      <c r="A37" s="475">
        <v>28</v>
      </c>
      <c r="B37" s="475" t="s">
        <v>164</v>
      </c>
      <c r="C37" s="341">
        <v>5547</v>
      </c>
      <c r="D37" s="341">
        <v>5961</v>
      </c>
      <c r="E37" s="341">
        <v>6168</v>
      </c>
      <c r="F37" s="341">
        <v>6789</v>
      </c>
      <c r="J37" s="473"/>
      <c r="K37" s="473"/>
      <c r="L37" s="473"/>
      <c r="M37" s="473"/>
    </row>
    <row r="38" spans="1:13" ht="15.75">
      <c r="A38" s="475">
        <v>29</v>
      </c>
      <c r="B38" s="475" t="s">
        <v>250</v>
      </c>
      <c r="C38" s="341">
        <v>5662</v>
      </c>
      <c r="D38" s="341">
        <v>6160</v>
      </c>
      <c r="E38" s="341">
        <v>6409</v>
      </c>
      <c r="F38" s="341">
        <v>7156</v>
      </c>
      <c r="J38" s="473"/>
      <c r="K38" s="473"/>
      <c r="L38" s="473"/>
      <c r="M38" s="473"/>
    </row>
    <row r="39" spans="1:13" ht="15.75">
      <c r="A39" s="475">
        <v>30</v>
      </c>
      <c r="B39" s="475" t="s">
        <v>258</v>
      </c>
      <c r="C39" s="341">
        <v>2485</v>
      </c>
      <c r="D39" s="341">
        <v>2769</v>
      </c>
      <c r="E39" s="341">
        <v>2911</v>
      </c>
      <c r="F39" s="341">
        <v>3337</v>
      </c>
      <c r="J39" s="473"/>
      <c r="K39" s="473"/>
      <c r="L39" s="473"/>
      <c r="M39" s="473"/>
    </row>
    <row r="40" spans="1:13" ht="15.75">
      <c r="A40" s="475">
        <v>31</v>
      </c>
      <c r="B40" s="475" t="s">
        <v>267</v>
      </c>
      <c r="C40" s="341">
        <v>3411</v>
      </c>
      <c r="D40" s="341">
        <v>3785</v>
      </c>
      <c r="E40" s="341">
        <v>3972</v>
      </c>
      <c r="F40" s="341">
        <v>4533</v>
      </c>
      <c r="J40" s="473"/>
      <c r="K40" s="473"/>
      <c r="L40" s="473"/>
      <c r="M40" s="473"/>
    </row>
    <row r="41" spans="1:13" ht="15.75">
      <c r="A41" s="475">
        <v>32</v>
      </c>
      <c r="B41" s="475" t="s">
        <v>269</v>
      </c>
      <c r="C41" s="341">
        <v>3742</v>
      </c>
      <c r="D41" s="341">
        <v>4130</v>
      </c>
      <c r="E41" s="341">
        <v>4324</v>
      </c>
      <c r="F41" s="341">
        <v>4906</v>
      </c>
      <c r="J41" s="473"/>
      <c r="K41" s="473"/>
      <c r="L41" s="473"/>
      <c r="M41" s="473"/>
    </row>
    <row r="42" spans="1:13" ht="15.75">
      <c r="A42" s="475">
        <v>33</v>
      </c>
      <c r="B42" s="475" t="s">
        <v>282</v>
      </c>
      <c r="C42" s="341">
        <v>4395</v>
      </c>
      <c r="D42" s="341">
        <v>4809</v>
      </c>
      <c r="E42" s="341">
        <v>5016</v>
      </c>
      <c r="F42" s="341">
        <v>5637</v>
      </c>
      <c r="J42" s="473"/>
      <c r="K42" s="473"/>
      <c r="L42" s="473"/>
      <c r="M42" s="473"/>
    </row>
    <row r="43" spans="1:13" ht="15.75">
      <c r="A43" s="475">
        <v>34</v>
      </c>
      <c r="B43" s="475" t="s">
        <v>285</v>
      </c>
      <c r="C43" s="341">
        <v>2869</v>
      </c>
      <c r="D43" s="341">
        <v>3173</v>
      </c>
      <c r="E43" s="341">
        <v>3325</v>
      </c>
      <c r="F43" s="341">
        <v>3781</v>
      </c>
      <c r="J43" s="473"/>
      <c r="K43" s="473"/>
      <c r="L43" s="473"/>
      <c r="M43" s="473"/>
    </row>
    <row r="44" spans="1:13" ht="15.75">
      <c r="A44" s="475">
        <v>35</v>
      </c>
      <c r="B44" s="475" t="s">
        <v>292</v>
      </c>
      <c r="C44" s="341">
        <v>5070</v>
      </c>
      <c r="D44" s="341">
        <v>5546</v>
      </c>
      <c r="E44" s="341">
        <v>5784</v>
      </c>
      <c r="F44" s="341">
        <v>6498</v>
      </c>
      <c r="J44" s="473"/>
      <c r="K44" s="473"/>
      <c r="L44" s="473"/>
      <c r="M44" s="473"/>
    </row>
    <row r="45" spans="1:13" ht="15.75">
      <c r="A45" s="475">
        <v>36</v>
      </c>
      <c r="B45" s="475" t="s">
        <v>298</v>
      </c>
      <c r="C45" s="341">
        <v>3549</v>
      </c>
      <c r="D45" s="341">
        <v>3937</v>
      </c>
      <c r="E45" s="341">
        <v>4131</v>
      </c>
      <c r="F45" s="341">
        <v>4713</v>
      </c>
      <c r="J45" s="473"/>
      <c r="K45" s="473"/>
      <c r="L45" s="473"/>
      <c r="M45" s="473"/>
    </row>
    <row r="46" spans="1:13" ht="15.75">
      <c r="A46" s="475">
        <v>37</v>
      </c>
      <c r="B46" s="475" t="s">
        <v>323</v>
      </c>
      <c r="C46" s="341">
        <v>4502</v>
      </c>
      <c r="D46" s="341">
        <v>4916</v>
      </c>
      <c r="E46" s="341">
        <v>5123</v>
      </c>
      <c r="F46" s="341">
        <v>5744</v>
      </c>
      <c r="J46" s="473"/>
      <c r="K46" s="473"/>
      <c r="L46" s="473"/>
      <c r="M46" s="473"/>
    </row>
    <row r="47" spans="1:13" ht="15.75">
      <c r="A47" s="475">
        <v>38</v>
      </c>
      <c r="B47" s="475" t="s">
        <v>329</v>
      </c>
      <c r="C47" s="341">
        <v>5489</v>
      </c>
      <c r="D47" s="341">
        <v>5951</v>
      </c>
      <c r="E47" s="341">
        <v>6182</v>
      </c>
      <c r="F47" s="341">
        <v>6875</v>
      </c>
      <c r="J47" s="473"/>
      <c r="K47" s="473"/>
      <c r="L47" s="473"/>
      <c r="M47" s="473"/>
    </row>
    <row r="48" spans="1:13" ht="15.75">
      <c r="A48" s="475">
        <v>39</v>
      </c>
      <c r="B48" s="475" t="s">
        <v>358</v>
      </c>
      <c r="C48" s="341">
        <v>3125</v>
      </c>
      <c r="D48" s="341">
        <v>3507</v>
      </c>
      <c r="E48" s="341">
        <v>3698</v>
      </c>
      <c r="F48" s="341">
        <v>4271</v>
      </c>
      <c r="J48" s="473"/>
      <c r="K48" s="473"/>
      <c r="L48" s="473"/>
      <c r="M48" s="473"/>
    </row>
    <row r="49" spans="1:13" ht="15.75">
      <c r="A49" s="475">
        <v>40</v>
      </c>
      <c r="B49" s="475" t="s">
        <v>362</v>
      </c>
      <c r="C49" s="341">
        <v>4033</v>
      </c>
      <c r="D49" s="341">
        <v>4447</v>
      </c>
      <c r="E49" s="341">
        <v>4654</v>
      </c>
      <c r="F49" s="341">
        <v>5275</v>
      </c>
      <c r="J49" s="473"/>
      <c r="K49" s="473"/>
      <c r="L49" s="473"/>
      <c r="M49" s="473"/>
    </row>
    <row r="50" spans="1:13" ht="15.75">
      <c r="A50" s="475">
        <v>41</v>
      </c>
      <c r="B50" s="475" t="s">
        <v>364</v>
      </c>
      <c r="C50" s="341">
        <v>4495</v>
      </c>
      <c r="D50" s="341">
        <v>4987</v>
      </c>
      <c r="E50" s="341">
        <v>5233</v>
      </c>
      <c r="F50" s="341">
        <v>5971</v>
      </c>
      <c r="J50" s="473"/>
      <c r="K50" s="473"/>
      <c r="L50" s="473"/>
      <c r="M50" s="473"/>
    </row>
    <row r="51" spans="1:13" ht="15.75">
      <c r="A51" s="475">
        <v>42</v>
      </c>
      <c r="B51" s="475" t="s">
        <v>394</v>
      </c>
      <c r="C51" s="341">
        <v>5501</v>
      </c>
      <c r="D51" s="341">
        <v>5937</v>
      </c>
      <c r="E51" s="341">
        <v>6155</v>
      </c>
      <c r="F51" s="341">
        <v>6809</v>
      </c>
      <c r="J51" s="473"/>
      <c r="K51" s="473"/>
      <c r="L51" s="473"/>
      <c r="M51" s="473"/>
    </row>
    <row r="52" spans="1:13" ht="15.75">
      <c r="A52" s="475">
        <v>43</v>
      </c>
      <c r="B52" s="475" t="s">
        <v>403</v>
      </c>
      <c r="C52" s="341">
        <v>5174</v>
      </c>
      <c r="D52" s="341">
        <v>5640</v>
      </c>
      <c r="E52" s="341">
        <v>5873</v>
      </c>
      <c r="F52" s="341">
        <v>6572</v>
      </c>
      <c r="J52" s="473"/>
      <c r="K52" s="473"/>
      <c r="L52" s="473"/>
      <c r="M52" s="473"/>
    </row>
    <row r="53" spans="1:13" ht="15.75">
      <c r="A53" s="475">
        <v>44</v>
      </c>
      <c r="B53" s="475" t="s">
        <v>419</v>
      </c>
      <c r="C53" s="341">
        <v>4506</v>
      </c>
      <c r="D53" s="341">
        <v>4924</v>
      </c>
      <c r="E53" s="341">
        <v>5133</v>
      </c>
      <c r="F53" s="341">
        <v>5760</v>
      </c>
      <c r="J53" s="473"/>
      <c r="K53" s="473"/>
      <c r="L53" s="473"/>
      <c r="M53" s="473"/>
    </row>
    <row r="54" spans="1:13" ht="15.75">
      <c r="A54" s="475">
        <v>45</v>
      </c>
      <c r="B54" s="475" t="s">
        <v>463</v>
      </c>
      <c r="C54" s="341">
        <v>5270</v>
      </c>
      <c r="D54" s="341">
        <v>5704</v>
      </c>
      <c r="E54" s="341">
        <v>5921</v>
      </c>
      <c r="F54" s="341">
        <v>6572</v>
      </c>
      <c r="J54" s="473"/>
      <c r="K54" s="473"/>
      <c r="L54" s="473"/>
      <c r="M54" s="473"/>
    </row>
    <row r="55" spans="1:13" ht="15.75">
      <c r="A55" s="475">
        <v>46</v>
      </c>
      <c r="B55" s="475" t="s">
        <v>465</v>
      </c>
      <c r="C55" s="341">
        <v>3649</v>
      </c>
      <c r="D55" s="341">
        <v>4037</v>
      </c>
      <c r="E55" s="341">
        <v>4231</v>
      </c>
      <c r="F55" s="341">
        <v>4813</v>
      </c>
      <c r="J55" s="473"/>
      <c r="K55" s="473"/>
      <c r="L55" s="473"/>
      <c r="M55" s="473"/>
    </row>
    <row r="56" spans="1:13" ht="15.75">
      <c r="A56" s="475">
        <v>47</v>
      </c>
      <c r="B56" s="475" t="s">
        <v>471</v>
      </c>
      <c r="C56" s="341">
        <v>3945</v>
      </c>
      <c r="D56" s="341">
        <v>4361</v>
      </c>
      <c r="E56" s="341">
        <v>4569</v>
      </c>
      <c r="F56" s="341">
        <v>5193</v>
      </c>
      <c r="J56" s="473"/>
      <c r="K56" s="473"/>
      <c r="L56" s="473"/>
      <c r="M56" s="473"/>
    </row>
    <row r="57" spans="1:13" ht="15.75">
      <c r="A57" s="475">
        <v>48</v>
      </c>
      <c r="B57" s="475" t="s">
        <v>467</v>
      </c>
      <c r="C57" s="341">
        <v>3849</v>
      </c>
      <c r="D57" s="341">
        <v>4241</v>
      </c>
      <c r="E57" s="341">
        <v>4437</v>
      </c>
      <c r="F57" s="341">
        <v>5025</v>
      </c>
      <c r="J57" s="473"/>
      <c r="K57" s="473"/>
      <c r="L57" s="473"/>
      <c r="M57" s="473"/>
    </row>
    <row r="58" spans="1:13" ht="15.75">
      <c r="A58" s="475">
        <v>49</v>
      </c>
      <c r="B58" s="475" t="s">
        <v>474</v>
      </c>
      <c r="C58" s="341">
        <v>7002</v>
      </c>
      <c r="D58" s="341">
        <v>7554</v>
      </c>
      <c r="E58" s="341">
        <v>7830</v>
      </c>
      <c r="F58" s="341">
        <v>8658</v>
      </c>
      <c r="J58" s="473"/>
      <c r="K58" s="473"/>
      <c r="L58" s="473"/>
      <c r="M58" s="473"/>
    </row>
    <row r="59" spans="1:13" ht="15.75">
      <c r="A59" s="475">
        <v>50</v>
      </c>
      <c r="B59" s="475" t="s">
        <v>486</v>
      </c>
      <c r="C59" s="341">
        <v>4131</v>
      </c>
      <c r="D59" s="341">
        <v>4545</v>
      </c>
      <c r="E59" s="341">
        <v>4752</v>
      </c>
      <c r="F59" s="341">
        <v>5373</v>
      </c>
      <c r="J59" s="473"/>
      <c r="K59" s="473"/>
      <c r="L59" s="473"/>
      <c r="M59" s="473"/>
    </row>
    <row r="60" spans="1:13" ht="15.75">
      <c r="A60" s="475">
        <v>51</v>
      </c>
      <c r="B60" s="475" t="s">
        <v>491</v>
      </c>
      <c r="C60" s="341">
        <v>5779</v>
      </c>
      <c r="D60" s="341">
        <v>6337</v>
      </c>
      <c r="E60" s="341">
        <v>6616</v>
      </c>
      <c r="F60" s="341">
        <v>7453</v>
      </c>
      <c r="J60" s="473"/>
      <c r="K60" s="473"/>
      <c r="L60" s="473"/>
      <c r="M60" s="473"/>
    </row>
    <row r="61" spans="1:13" ht="15.75">
      <c r="A61" s="475">
        <v>52</v>
      </c>
      <c r="B61" s="475" t="s">
        <v>514</v>
      </c>
      <c r="C61" s="341">
        <v>4431</v>
      </c>
      <c r="D61" s="341">
        <v>4847</v>
      </c>
      <c r="E61" s="341">
        <v>5055</v>
      </c>
      <c r="F61" s="341">
        <v>5679</v>
      </c>
      <c r="J61" s="473"/>
      <c r="K61" s="473"/>
      <c r="L61" s="473"/>
      <c r="M61" s="473"/>
    </row>
    <row r="62" spans="1:13" ht="15.75">
      <c r="A62" s="475">
        <v>53</v>
      </c>
      <c r="B62" s="475" t="s">
        <v>518</v>
      </c>
      <c r="C62" s="341">
        <v>4385</v>
      </c>
      <c r="D62" s="341">
        <v>4857</v>
      </c>
      <c r="E62" s="341">
        <v>5093</v>
      </c>
      <c r="F62" s="341">
        <v>5801</v>
      </c>
      <c r="J62" s="473"/>
      <c r="K62" s="473"/>
      <c r="L62" s="473"/>
      <c r="M62" s="473"/>
    </row>
    <row r="63" spans="1:13" ht="15.75">
      <c r="A63" s="475">
        <v>54</v>
      </c>
      <c r="B63" s="475" t="s">
        <v>521</v>
      </c>
      <c r="C63" s="341">
        <v>5340</v>
      </c>
      <c r="D63" s="341">
        <v>5776</v>
      </c>
      <c r="E63" s="341">
        <v>5994</v>
      </c>
      <c r="F63" s="341">
        <v>6648</v>
      </c>
      <c r="J63" s="473"/>
      <c r="K63" s="473"/>
      <c r="L63" s="473"/>
      <c r="M63" s="473"/>
    </row>
    <row r="64" spans="1:13" ht="15.75">
      <c r="A64" s="475">
        <v>55</v>
      </c>
      <c r="B64" s="475" t="s">
        <v>531</v>
      </c>
      <c r="C64" s="341">
        <v>5508</v>
      </c>
      <c r="D64" s="341">
        <v>5944</v>
      </c>
      <c r="E64" s="341">
        <v>6162</v>
      </c>
      <c r="F64" s="341">
        <v>6816</v>
      </c>
      <c r="J64" s="473"/>
      <c r="K64" s="473"/>
      <c r="L64" s="473"/>
      <c r="M64" s="473"/>
    </row>
    <row r="65" spans="1:13" ht="15.75">
      <c r="A65" s="475">
        <v>56</v>
      </c>
      <c r="B65" s="475" t="s">
        <v>536</v>
      </c>
      <c r="C65" s="341">
        <v>4329</v>
      </c>
      <c r="D65" s="341">
        <v>4703</v>
      </c>
      <c r="E65" s="341">
        <v>4890</v>
      </c>
      <c r="F65" s="341">
        <v>5451</v>
      </c>
      <c r="J65" s="473"/>
      <c r="K65" s="473"/>
      <c r="L65" s="473"/>
      <c r="M65" s="473"/>
    </row>
    <row r="66" spans="1:13" ht="15.75">
      <c r="A66" s="475">
        <v>57</v>
      </c>
      <c r="B66" s="475" t="s">
        <v>540</v>
      </c>
      <c r="C66" s="341">
        <v>3762</v>
      </c>
      <c r="D66" s="341">
        <v>4152</v>
      </c>
      <c r="E66" s="341">
        <v>4347</v>
      </c>
      <c r="F66" s="341">
        <v>4932</v>
      </c>
      <c r="J66" s="473"/>
      <c r="K66" s="473"/>
      <c r="L66" s="473"/>
      <c r="M66" s="473"/>
    </row>
    <row r="67" spans="1:13" ht="15.75">
      <c r="A67" s="475">
        <v>58</v>
      </c>
      <c r="B67" s="475" t="s">
        <v>542</v>
      </c>
      <c r="C67" s="341">
        <v>4146</v>
      </c>
      <c r="D67" s="341">
        <v>4538</v>
      </c>
      <c r="E67" s="341">
        <v>4734</v>
      </c>
      <c r="F67" s="341">
        <v>5322</v>
      </c>
      <c r="J67" s="473"/>
      <c r="K67" s="473"/>
      <c r="L67" s="473"/>
      <c r="M67" s="473"/>
    </row>
    <row r="68" spans="1:13" ht="15.75">
      <c r="A68" s="475">
        <v>59</v>
      </c>
      <c r="B68" s="475" t="s">
        <v>545</v>
      </c>
      <c r="C68" s="341">
        <v>5179</v>
      </c>
      <c r="D68" s="341">
        <v>5633</v>
      </c>
      <c r="E68" s="341">
        <v>5860</v>
      </c>
      <c r="F68" s="341">
        <v>6541</v>
      </c>
      <c r="J68" s="473"/>
      <c r="K68" s="473"/>
      <c r="L68" s="473"/>
      <c r="M68" s="473"/>
    </row>
    <row r="69" spans="1:13" ht="15.75">
      <c r="A69" s="475">
        <v>60</v>
      </c>
      <c r="B69" s="475" t="s">
        <v>567</v>
      </c>
      <c r="C69" s="341">
        <v>3858</v>
      </c>
      <c r="D69" s="341">
        <v>4278</v>
      </c>
      <c r="E69" s="341">
        <v>4488</v>
      </c>
      <c r="F69" s="341">
        <v>5118</v>
      </c>
      <c r="J69" s="473"/>
      <c r="K69" s="473"/>
      <c r="L69" s="473"/>
      <c r="M69" s="473"/>
    </row>
    <row r="70" spans="1:13" ht="15.75">
      <c r="A70" s="475">
        <v>61</v>
      </c>
      <c r="B70" s="475" t="s">
        <v>570</v>
      </c>
      <c r="C70" s="341">
        <v>2539</v>
      </c>
      <c r="D70" s="341">
        <v>2845</v>
      </c>
      <c r="E70" s="341">
        <v>2998</v>
      </c>
      <c r="F70" s="341">
        <v>3457</v>
      </c>
      <c r="J70" s="473"/>
      <c r="K70" s="473"/>
      <c r="L70" s="473"/>
      <c r="M70" s="473"/>
    </row>
    <row r="71" spans="1:13" ht="15.75">
      <c r="A71" s="475">
        <v>62</v>
      </c>
      <c r="B71" s="475" t="s">
        <v>574</v>
      </c>
      <c r="C71" s="341">
        <v>4134</v>
      </c>
      <c r="D71" s="341">
        <v>4548</v>
      </c>
      <c r="E71" s="341">
        <v>4755</v>
      </c>
      <c r="F71" s="341">
        <v>5376</v>
      </c>
      <c r="J71" s="473"/>
      <c r="K71" s="473"/>
      <c r="L71" s="473"/>
      <c r="M71" s="473"/>
    </row>
    <row r="72" spans="1:13" ht="15.75">
      <c r="A72" s="475">
        <v>63</v>
      </c>
      <c r="B72" s="475" t="s">
        <v>576</v>
      </c>
      <c r="C72" s="341">
        <v>4156</v>
      </c>
      <c r="D72" s="341">
        <v>4530</v>
      </c>
      <c r="E72" s="341">
        <v>4717</v>
      </c>
      <c r="F72" s="341">
        <v>5278</v>
      </c>
      <c r="J72" s="473"/>
      <c r="K72" s="473"/>
      <c r="L72" s="473"/>
      <c r="M72" s="473"/>
    </row>
    <row r="73" spans="1:13" ht="15.75">
      <c r="A73" s="475">
        <v>64</v>
      </c>
      <c r="B73" s="475" t="s">
        <v>578</v>
      </c>
      <c r="C73" s="341">
        <v>3811</v>
      </c>
      <c r="D73" s="341">
        <v>4189</v>
      </c>
      <c r="E73" s="341">
        <v>4378</v>
      </c>
      <c r="F73" s="341">
        <v>4945</v>
      </c>
      <c r="J73" s="473"/>
      <c r="K73" s="473"/>
      <c r="L73" s="473"/>
      <c r="M73" s="473"/>
    </row>
    <row r="74" spans="1:13" ht="15.75">
      <c r="A74" s="475">
        <v>65</v>
      </c>
      <c r="B74" s="475" t="s">
        <v>582</v>
      </c>
      <c r="C74" s="341">
        <v>4482</v>
      </c>
      <c r="D74" s="341">
        <v>4906</v>
      </c>
      <c r="E74" s="341">
        <v>5118</v>
      </c>
      <c r="F74" s="341">
        <v>5754</v>
      </c>
      <c r="J74" s="473"/>
      <c r="K74" s="473"/>
      <c r="L74" s="473"/>
      <c r="M74" s="473"/>
    </row>
    <row r="75" spans="1:13" ht="15.75">
      <c r="A75" s="475">
        <v>66</v>
      </c>
      <c r="B75" s="475" t="s">
        <v>598</v>
      </c>
      <c r="C75" s="341">
        <v>4903</v>
      </c>
      <c r="D75" s="341">
        <v>5315</v>
      </c>
      <c r="E75" s="341">
        <v>5521</v>
      </c>
      <c r="F75" s="341">
        <v>6139</v>
      </c>
      <c r="J75" s="473"/>
      <c r="K75" s="473"/>
      <c r="L75" s="473"/>
      <c r="M75" s="473"/>
    </row>
    <row r="76" spans="1:13" ht="15.75">
      <c r="A76" s="475">
        <v>67</v>
      </c>
      <c r="B76" s="475" t="s">
        <v>607</v>
      </c>
      <c r="C76" s="341">
        <v>3944</v>
      </c>
      <c r="D76" s="341">
        <v>4358</v>
      </c>
      <c r="E76" s="341">
        <v>4565</v>
      </c>
      <c r="F76" s="341">
        <v>5186</v>
      </c>
      <c r="J76" s="473"/>
      <c r="K76" s="473"/>
      <c r="L76" s="473"/>
      <c r="M76" s="473"/>
    </row>
    <row r="77" spans="1:13" ht="15.75">
      <c r="A77" s="475">
        <v>68</v>
      </c>
      <c r="B77" s="475" t="s">
        <v>616</v>
      </c>
      <c r="C77" s="341">
        <v>3889</v>
      </c>
      <c r="D77" s="341">
        <v>4281</v>
      </c>
      <c r="E77" s="341">
        <v>4477</v>
      </c>
      <c r="F77" s="341">
        <v>5065</v>
      </c>
      <c r="J77" s="473"/>
      <c r="K77" s="473"/>
      <c r="L77" s="473"/>
      <c r="M77" s="473"/>
    </row>
    <row r="78" spans="1:13" ht="15.75">
      <c r="A78" s="475">
        <v>69</v>
      </c>
      <c r="B78" s="475" t="s">
        <v>622</v>
      </c>
      <c r="C78" s="341">
        <v>4202</v>
      </c>
      <c r="D78" s="341">
        <v>4616</v>
      </c>
      <c r="E78" s="341">
        <v>4823</v>
      </c>
      <c r="F78" s="341">
        <v>5444</v>
      </c>
      <c r="J78" s="473"/>
      <c r="K78" s="473"/>
      <c r="L78" s="473"/>
      <c r="M78" s="473"/>
    </row>
    <row r="79" spans="1:13" ht="15.75">
      <c r="A79" s="475">
        <v>70</v>
      </c>
      <c r="B79" s="475" t="s">
        <v>626</v>
      </c>
      <c r="C79" s="341">
        <v>5778</v>
      </c>
      <c r="D79" s="341">
        <v>6242</v>
      </c>
      <c r="E79" s="341">
        <v>6474</v>
      </c>
      <c r="F79" s="341">
        <v>7170</v>
      </c>
      <c r="J79" s="473"/>
      <c r="K79" s="473"/>
      <c r="L79" s="473"/>
      <c r="M79" s="473"/>
    </row>
    <row r="80" spans="1:13" ht="15.75">
      <c r="A80" s="475">
        <v>71</v>
      </c>
      <c r="B80" s="475" t="s">
        <v>634</v>
      </c>
      <c r="C80" s="341">
        <v>4048</v>
      </c>
      <c r="D80" s="341">
        <v>4464</v>
      </c>
      <c r="E80" s="341">
        <v>4672</v>
      </c>
      <c r="F80" s="341">
        <v>5296</v>
      </c>
      <c r="J80" s="473"/>
      <c r="K80" s="473"/>
      <c r="L80" s="473"/>
      <c r="M80" s="473"/>
    </row>
    <row r="81" spans="1:13" ht="15.75">
      <c r="A81" s="475">
        <v>72</v>
      </c>
      <c r="B81" s="475" t="s">
        <v>862</v>
      </c>
      <c r="C81" s="341">
        <v>5284</v>
      </c>
      <c r="D81" s="341">
        <v>5716</v>
      </c>
      <c r="E81" s="341">
        <v>5932</v>
      </c>
      <c r="F81" s="341">
        <v>6580</v>
      </c>
      <c r="J81" s="473"/>
      <c r="K81" s="473"/>
      <c r="L81" s="473"/>
      <c r="M81" s="473"/>
    </row>
    <row r="82" spans="1:13" ht="15.75">
      <c r="A82" s="475">
        <v>73</v>
      </c>
      <c r="B82" s="475" t="s">
        <v>658</v>
      </c>
      <c r="C82" s="341">
        <v>4579</v>
      </c>
      <c r="D82" s="341">
        <v>4997</v>
      </c>
      <c r="E82" s="341">
        <v>5206</v>
      </c>
      <c r="F82" s="341">
        <v>5833</v>
      </c>
      <c r="J82" s="473"/>
      <c r="K82" s="473"/>
      <c r="L82" s="473"/>
      <c r="M82" s="473"/>
    </row>
    <row r="83" spans="1:13" ht="15.75">
      <c r="A83" s="475">
        <v>74</v>
      </c>
      <c r="B83" s="475" t="s">
        <v>687</v>
      </c>
      <c r="C83" s="341">
        <v>4861</v>
      </c>
      <c r="D83" s="341">
        <v>5273</v>
      </c>
      <c r="E83" s="341">
        <v>5479</v>
      </c>
      <c r="F83" s="341">
        <v>6097</v>
      </c>
      <c r="J83" s="473"/>
      <c r="K83" s="473"/>
      <c r="L83" s="473"/>
      <c r="M83" s="473"/>
    </row>
    <row r="84" spans="1:13" ht="15.75">
      <c r="A84" s="475">
        <v>75</v>
      </c>
      <c r="B84" s="475" t="s">
        <v>307</v>
      </c>
      <c r="C84" s="341">
        <v>6088</v>
      </c>
      <c r="D84" s="341">
        <v>6548</v>
      </c>
      <c r="E84" s="341">
        <v>6778</v>
      </c>
      <c r="F84" s="341">
        <v>7468</v>
      </c>
      <c r="J84" s="473"/>
      <c r="K84" s="473"/>
      <c r="L84" s="473"/>
      <c r="M84" s="473"/>
    </row>
    <row r="85" spans="1:13" ht="15.75">
      <c r="A85" s="475">
        <v>76</v>
      </c>
      <c r="B85" s="475" t="s">
        <v>752</v>
      </c>
      <c r="C85" s="341">
        <v>4373</v>
      </c>
      <c r="D85" s="341">
        <v>4787</v>
      </c>
      <c r="E85" s="341">
        <v>4994</v>
      </c>
      <c r="F85" s="341">
        <v>5615</v>
      </c>
      <c r="J85" s="473"/>
      <c r="K85" s="473"/>
      <c r="L85" s="473"/>
      <c r="M85" s="473"/>
    </row>
    <row r="86" spans="1:13" ht="15.75">
      <c r="A86" s="475">
        <v>77</v>
      </c>
      <c r="B86" s="475" t="s">
        <v>863</v>
      </c>
      <c r="C86" s="341">
        <v>4131</v>
      </c>
      <c r="D86" s="341">
        <v>4545</v>
      </c>
      <c r="E86" s="341">
        <v>4752</v>
      </c>
      <c r="F86" s="341">
        <v>5373</v>
      </c>
      <c r="J86" s="473"/>
      <c r="K86" s="473"/>
      <c r="L86" s="473"/>
      <c r="M86" s="473"/>
    </row>
    <row r="87" spans="1:13" ht="15.75">
      <c r="A87" s="475">
        <v>78</v>
      </c>
      <c r="B87" s="475" t="s">
        <v>864</v>
      </c>
      <c r="C87" s="341">
        <v>3945</v>
      </c>
      <c r="D87" s="341">
        <v>4361</v>
      </c>
      <c r="E87" s="341">
        <v>4569</v>
      </c>
      <c r="F87" s="341">
        <v>5193</v>
      </c>
      <c r="J87" s="473"/>
      <c r="K87" s="473"/>
      <c r="L87" s="473"/>
      <c r="M87" s="473"/>
    </row>
    <row r="88" spans="1:13" ht="15.75">
      <c r="A88" s="475">
        <v>79</v>
      </c>
      <c r="B88" s="475" t="s">
        <v>304</v>
      </c>
      <c r="C88" s="341">
        <v>5715</v>
      </c>
      <c r="D88" s="341">
        <v>6157</v>
      </c>
      <c r="E88" s="341">
        <v>6378</v>
      </c>
      <c r="F88" s="341">
        <v>7041</v>
      </c>
      <c r="J88" s="473"/>
      <c r="K88" s="473"/>
      <c r="L88" s="473"/>
      <c r="M88" s="473"/>
    </row>
    <row r="89" spans="1:13" ht="15.75">
      <c r="A89" s="475">
        <v>83</v>
      </c>
      <c r="B89" s="475" t="s">
        <v>865</v>
      </c>
      <c r="C89" s="341">
        <v>6966</v>
      </c>
      <c r="D89" s="341">
        <v>7490</v>
      </c>
      <c r="E89" s="341">
        <v>7752</v>
      </c>
      <c r="F89" s="341">
        <v>8538</v>
      </c>
      <c r="J89" s="473"/>
      <c r="K89" s="473"/>
      <c r="L89" s="473"/>
      <c r="M89" s="473"/>
    </row>
    <row r="90" spans="1:13" ht="15.75">
      <c r="A90" s="475">
        <v>86</v>
      </c>
      <c r="B90" s="475" t="s">
        <v>866</v>
      </c>
      <c r="C90" s="341">
        <v>6460</v>
      </c>
      <c r="D90" s="341">
        <v>6926</v>
      </c>
      <c r="E90" s="341">
        <v>7159</v>
      </c>
      <c r="F90" s="341">
        <v>7858</v>
      </c>
      <c r="J90" s="473"/>
      <c r="K90" s="473"/>
      <c r="L90" s="473"/>
      <c r="M90" s="473"/>
    </row>
    <row r="91" spans="1:13" ht="15.75">
      <c r="A91" s="475">
        <v>87</v>
      </c>
      <c r="B91" s="475" t="s">
        <v>867</v>
      </c>
      <c r="C91" s="341">
        <v>8548</v>
      </c>
      <c r="D91" s="341">
        <v>9124</v>
      </c>
      <c r="E91" s="341">
        <v>9412</v>
      </c>
      <c r="F91" s="341">
        <v>10276</v>
      </c>
      <c r="J91" s="473"/>
      <c r="K91" s="473"/>
      <c r="L91" s="473"/>
      <c r="M91" s="473"/>
    </row>
    <row r="92" spans="1:13" ht="15.75">
      <c r="A92" s="475">
        <v>89</v>
      </c>
      <c r="B92" s="475" t="s">
        <v>868</v>
      </c>
      <c r="C92" s="341">
        <v>8167</v>
      </c>
      <c r="D92" s="341">
        <v>8719</v>
      </c>
      <c r="E92" s="341">
        <v>8995</v>
      </c>
      <c r="F92" s="341">
        <v>9823</v>
      </c>
      <c r="J92" s="473"/>
      <c r="K92" s="473"/>
      <c r="L92" s="473"/>
      <c r="M92" s="473"/>
    </row>
    <row r="93" spans="1:13" ht="15.75">
      <c r="A93" s="475">
        <v>91</v>
      </c>
      <c r="B93" s="475" t="s">
        <v>455</v>
      </c>
      <c r="C93" s="341">
        <v>2091</v>
      </c>
      <c r="D93" s="341">
        <v>2409</v>
      </c>
      <c r="E93" s="341">
        <v>2568</v>
      </c>
      <c r="F93" s="341">
        <v>3045</v>
      </c>
      <c r="J93" s="473"/>
      <c r="K93" s="473"/>
      <c r="L93" s="473"/>
      <c r="M93" s="473"/>
    </row>
    <row r="94" spans="1:13" ht="15.75">
      <c r="A94" s="475">
        <v>92</v>
      </c>
      <c r="B94" s="475" t="s">
        <v>869</v>
      </c>
      <c r="C94" s="341">
        <v>1425</v>
      </c>
      <c r="D94" s="341">
        <v>1661</v>
      </c>
      <c r="E94" s="341">
        <v>1779</v>
      </c>
      <c r="F94" s="341">
        <v>2133</v>
      </c>
      <c r="J94" s="473"/>
      <c r="K94" s="473"/>
      <c r="L94" s="473"/>
      <c r="M94" s="473"/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O21" sqref="O21"/>
    </sheetView>
  </sheetViews>
  <sheetFormatPr defaultRowHeight="15"/>
  <cols>
    <col min="1" max="1" width="18.140625" customWidth="1"/>
    <col min="2" max="2" width="47.85546875" bestFit="1" customWidth="1"/>
  </cols>
  <sheetData>
    <row r="1" spans="1:12">
      <c r="A1" s="296" t="s">
        <v>1031</v>
      </c>
      <c r="B1" s="297"/>
      <c r="C1" s="297"/>
      <c r="D1" s="297"/>
      <c r="E1" s="297"/>
      <c r="F1" s="297"/>
    </row>
    <row r="2" spans="1:12">
      <c r="A2" s="300"/>
      <c r="B2" s="300"/>
      <c r="C2" s="300"/>
      <c r="D2" s="300"/>
      <c r="E2" s="300"/>
      <c r="F2" s="300"/>
    </row>
    <row r="3" spans="1:12">
      <c r="A3" s="300"/>
      <c r="B3" s="300">
        <f>VLOOKUP('1.Общие данные по зданию'!C7,Климатология2022!B6:F94,IF('1.Общие данные по зданию'!C17=18,2,IF('1.Общие данные по зданию'!C17=20,3,IF('1.Общие данные по зданию'!C17=21,4,5))),0)</f>
        <v>5274</v>
      </c>
      <c r="C3" s="300"/>
      <c r="D3" s="300"/>
      <c r="E3" s="300"/>
      <c r="F3" s="300"/>
    </row>
    <row r="4" spans="1:12" ht="15.75">
      <c r="A4" s="577"/>
      <c r="B4" s="474"/>
      <c r="C4" s="578" t="s">
        <v>848</v>
      </c>
      <c r="D4" s="578"/>
      <c r="E4" s="578"/>
      <c r="F4" s="578"/>
      <c r="H4" s="481"/>
      <c r="I4" s="481"/>
      <c r="J4" s="481"/>
      <c r="K4" s="481"/>
      <c r="L4" s="481"/>
    </row>
    <row r="5" spans="1:12" ht="19.5" thickBot="1">
      <c r="A5" s="577"/>
      <c r="B5" s="47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  <c r="H5" s="481"/>
      <c r="I5" s="481"/>
      <c r="J5" s="481"/>
      <c r="K5" s="481"/>
      <c r="L5" s="481"/>
    </row>
    <row r="6" spans="1:12" ht="16.5" thickBot="1">
      <c r="A6" s="475">
        <v>1</v>
      </c>
      <c r="B6" s="475" t="s">
        <v>853</v>
      </c>
      <c r="C6" s="477">
        <v>2268</v>
      </c>
      <c r="D6" s="478">
        <v>2634</v>
      </c>
      <c r="E6" s="478">
        <v>2817</v>
      </c>
      <c r="F6" s="478">
        <v>3366</v>
      </c>
      <c r="H6" s="482"/>
      <c r="I6" s="482"/>
      <c r="J6" s="482"/>
      <c r="K6" s="482"/>
      <c r="L6" s="481"/>
    </row>
    <row r="7" spans="1:12" ht="16.5" thickBot="1">
      <c r="A7" s="475">
        <v>2</v>
      </c>
      <c r="B7" s="475" t="s">
        <v>261</v>
      </c>
      <c r="C7" s="479">
        <v>4563</v>
      </c>
      <c r="D7" s="480">
        <v>4987</v>
      </c>
      <c r="E7" s="480">
        <v>5199</v>
      </c>
      <c r="F7" s="480">
        <v>5835</v>
      </c>
      <c r="H7" s="481"/>
      <c r="I7" s="481"/>
      <c r="J7" s="481"/>
      <c r="K7" s="481"/>
      <c r="L7" s="481"/>
    </row>
    <row r="8" spans="1:12" ht="16.5" thickBot="1">
      <c r="A8" s="475">
        <v>3</v>
      </c>
      <c r="B8" s="475" t="s">
        <v>271</v>
      </c>
      <c r="C8" s="479">
        <v>6343</v>
      </c>
      <c r="D8" s="480">
        <v>6855</v>
      </c>
      <c r="E8" s="480">
        <v>7111</v>
      </c>
      <c r="F8" s="480">
        <v>7879</v>
      </c>
      <c r="H8" s="481"/>
      <c r="I8" s="481"/>
      <c r="J8" s="481"/>
      <c r="K8" s="481"/>
      <c r="L8" s="481"/>
    </row>
    <row r="9" spans="1:12" ht="16.5" thickBot="1">
      <c r="A9" s="475">
        <v>4</v>
      </c>
      <c r="B9" s="475" t="s">
        <v>223</v>
      </c>
      <c r="C9" s="479">
        <v>5336</v>
      </c>
      <c r="D9" s="480">
        <v>5780</v>
      </c>
      <c r="E9" s="480">
        <v>6002</v>
      </c>
      <c r="F9" s="480">
        <v>6668</v>
      </c>
    </row>
    <row r="10" spans="1:12" ht="16.5" thickBot="1">
      <c r="A10" s="475">
        <v>5</v>
      </c>
      <c r="B10" s="475" t="s">
        <v>300</v>
      </c>
      <c r="C10" s="479">
        <v>2306</v>
      </c>
      <c r="D10" s="480">
        <v>2668</v>
      </c>
      <c r="E10" s="480">
        <v>2849</v>
      </c>
      <c r="F10" s="480">
        <v>3392</v>
      </c>
    </row>
    <row r="11" spans="1:12" ht="16.5" thickBot="1">
      <c r="A11" s="475">
        <v>6</v>
      </c>
      <c r="B11" s="475" t="s">
        <v>326</v>
      </c>
      <c r="C11" s="479">
        <v>2851</v>
      </c>
      <c r="D11" s="480">
        <v>3243</v>
      </c>
      <c r="E11" s="480">
        <v>3439</v>
      </c>
      <c r="F11" s="480">
        <v>4027</v>
      </c>
    </row>
    <row r="12" spans="1:12" ht="16.5" thickBot="1">
      <c r="A12" s="475">
        <v>7</v>
      </c>
      <c r="B12" s="475" t="s">
        <v>757</v>
      </c>
      <c r="C12" s="479">
        <v>2684</v>
      </c>
      <c r="D12" s="480">
        <v>3060</v>
      </c>
      <c r="E12" s="480">
        <v>3248</v>
      </c>
      <c r="F12" s="480">
        <v>3812</v>
      </c>
    </row>
    <row r="13" spans="1:12" ht="16.5" thickBot="1">
      <c r="A13" s="475">
        <v>8</v>
      </c>
      <c r="B13" s="475" t="s">
        <v>360</v>
      </c>
      <c r="C13" s="479">
        <v>2847</v>
      </c>
      <c r="D13" s="480">
        <v>3209</v>
      </c>
      <c r="E13" s="480">
        <v>3390</v>
      </c>
      <c r="F13" s="480">
        <v>3933</v>
      </c>
    </row>
    <row r="14" spans="1:12" ht="16.5" thickBot="1">
      <c r="A14" s="475">
        <v>9</v>
      </c>
      <c r="B14" s="475" t="s">
        <v>384</v>
      </c>
      <c r="C14" s="479">
        <v>2711</v>
      </c>
      <c r="D14" s="480">
        <v>3079</v>
      </c>
      <c r="E14" s="480">
        <v>3263</v>
      </c>
      <c r="F14" s="480">
        <v>3815</v>
      </c>
    </row>
    <row r="15" spans="1:12" ht="16.5" thickBot="1">
      <c r="A15" s="475">
        <v>10</v>
      </c>
      <c r="B15" s="475" t="s">
        <v>386</v>
      </c>
      <c r="C15" s="479">
        <v>4732</v>
      </c>
      <c r="D15" s="480">
        <v>5270</v>
      </c>
      <c r="E15" s="480">
        <v>5539</v>
      </c>
      <c r="F15" s="480">
        <v>6346</v>
      </c>
    </row>
    <row r="16" spans="1:12" ht="16.5" thickBot="1">
      <c r="A16" s="475">
        <v>11</v>
      </c>
      <c r="B16" s="475" t="s">
        <v>407</v>
      </c>
      <c r="C16" s="479">
        <v>5987</v>
      </c>
      <c r="D16" s="480">
        <v>6523</v>
      </c>
      <c r="E16" s="480">
        <v>6791</v>
      </c>
      <c r="F16" s="480">
        <v>7595</v>
      </c>
    </row>
    <row r="17" spans="1:6" ht="16.5" thickBot="1">
      <c r="A17" s="475">
        <v>12</v>
      </c>
      <c r="B17" s="475" t="s">
        <v>482</v>
      </c>
      <c r="C17" s="479">
        <v>4532</v>
      </c>
      <c r="D17" s="480">
        <v>4990</v>
      </c>
      <c r="E17" s="480">
        <v>5219</v>
      </c>
      <c r="F17" s="480">
        <v>5906</v>
      </c>
    </row>
    <row r="18" spans="1:6" ht="16.5" thickBot="1">
      <c r="A18" s="475">
        <v>13</v>
      </c>
      <c r="B18" s="475" t="s">
        <v>484</v>
      </c>
      <c r="C18" s="479">
        <v>4482</v>
      </c>
      <c r="D18" s="480">
        <v>4998</v>
      </c>
      <c r="E18" s="480">
        <v>5256</v>
      </c>
      <c r="F18" s="480">
        <v>6030</v>
      </c>
    </row>
    <row r="19" spans="1:6" ht="16.5" thickBot="1">
      <c r="A19" s="579">
        <v>14</v>
      </c>
      <c r="B19" s="475" t="s">
        <v>854</v>
      </c>
      <c r="C19" s="479">
        <v>9090</v>
      </c>
      <c r="D19" s="480">
        <v>9614</v>
      </c>
      <c r="E19" s="480">
        <v>9876</v>
      </c>
      <c r="F19" s="480">
        <v>10662</v>
      </c>
    </row>
    <row r="20" spans="1:6" ht="16.5" thickBot="1">
      <c r="A20" s="579"/>
      <c r="B20" s="475" t="s">
        <v>855</v>
      </c>
      <c r="C20" s="479">
        <v>9767</v>
      </c>
      <c r="D20" s="480">
        <v>10323</v>
      </c>
      <c r="E20" s="480">
        <v>10601</v>
      </c>
      <c r="F20" s="480">
        <v>11435</v>
      </c>
    </row>
    <row r="21" spans="1:6" ht="16.5" thickBot="1">
      <c r="A21" s="579"/>
      <c r="B21" s="475" t="s">
        <v>856</v>
      </c>
      <c r="C21" s="479">
        <v>10441</v>
      </c>
      <c r="D21" s="480">
        <v>11149</v>
      </c>
      <c r="E21" s="480">
        <v>11503</v>
      </c>
      <c r="F21" s="480">
        <v>12565</v>
      </c>
    </row>
    <row r="22" spans="1:6" ht="16.5" thickBot="1">
      <c r="A22" s="475">
        <v>15</v>
      </c>
      <c r="B22" s="475" t="s">
        <v>857</v>
      </c>
      <c r="C22" s="479">
        <v>2697</v>
      </c>
      <c r="D22" s="480">
        <v>3061</v>
      </c>
      <c r="E22" s="480">
        <v>3243</v>
      </c>
      <c r="F22" s="480">
        <v>3789</v>
      </c>
    </row>
    <row r="23" spans="1:6" ht="16.5" thickBot="1">
      <c r="A23" s="475">
        <v>16</v>
      </c>
      <c r="B23" s="475" t="s">
        <v>618</v>
      </c>
      <c r="C23" s="479">
        <v>4326</v>
      </c>
      <c r="D23" s="480">
        <v>4768</v>
      </c>
      <c r="E23" s="480">
        <v>4989</v>
      </c>
      <c r="F23" s="480">
        <v>5652</v>
      </c>
    </row>
    <row r="24" spans="1:6" ht="16.5" thickBot="1">
      <c r="A24" s="475">
        <v>17</v>
      </c>
      <c r="B24" s="475" t="s">
        <v>632</v>
      </c>
      <c r="C24" s="479">
        <v>6851</v>
      </c>
      <c r="D24" s="480">
        <v>7339</v>
      </c>
      <c r="E24" s="480">
        <v>7583</v>
      </c>
      <c r="F24" s="480">
        <v>8315</v>
      </c>
    </row>
    <row r="25" spans="1:6" ht="16.5" thickBot="1">
      <c r="A25" s="475">
        <v>18</v>
      </c>
      <c r="B25" s="475" t="s">
        <v>759</v>
      </c>
      <c r="C25" s="479">
        <v>4965</v>
      </c>
      <c r="D25" s="480">
        <v>5459</v>
      </c>
      <c r="E25" s="480">
        <v>5706</v>
      </c>
      <c r="F25" s="480">
        <v>6447</v>
      </c>
    </row>
    <row r="26" spans="1:6" ht="16.5" thickBot="1">
      <c r="A26" s="475">
        <v>19</v>
      </c>
      <c r="B26" s="475" t="s">
        <v>684</v>
      </c>
      <c r="C26" s="479">
        <v>5847</v>
      </c>
      <c r="D26" s="480">
        <v>6321</v>
      </c>
      <c r="E26" s="480">
        <v>6558</v>
      </c>
      <c r="F26" s="480">
        <v>7269</v>
      </c>
    </row>
    <row r="27" spans="1:6" ht="16.5" thickBot="1">
      <c r="A27" s="475">
        <v>20</v>
      </c>
      <c r="B27" s="475" t="s">
        <v>760</v>
      </c>
      <c r="C27" s="479">
        <v>2653</v>
      </c>
      <c r="D27" s="480">
        <v>3027</v>
      </c>
      <c r="E27" s="480">
        <v>3214</v>
      </c>
      <c r="F27" s="480">
        <v>3775</v>
      </c>
    </row>
    <row r="28" spans="1:6" ht="16.5" thickBot="1">
      <c r="A28" s="475">
        <v>21</v>
      </c>
      <c r="B28" s="475" t="s">
        <v>858</v>
      </c>
      <c r="C28" s="479">
        <v>4466</v>
      </c>
      <c r="D28" s="480">
        <v>4908</v>
      </c>
      <c r="E28" s="480">
        <v>5129</v>
      </c>
      <c r="F28" s="480">
        <v>5792</v>
      </c>
    </row>
    <row r="29" spans="1:6" ht="16.5" thickBot="1">
      <c r="A29" s="475">
        <v>22</v>
      </c>
      <c r="B29" s="475" t="s">
        <v>214</v>
      </c>
      <c r="C29" s="479">
        <v>5173</v>
      </c>
      <c r="D29" s="480">
        <v>5623</v>
      </c>
      <c r="E29" s="480">
        <v>5848</v>
      </c>
      <c r="F29" s="480">
        <v>6523</v>
      </c>
    </row>
    <row r="30" spans="1:6" ht="16.5" thickBot="1">
      <c r="A30" s="475">
        <v>23</v>
      </c>
      <c r="B30" s="475" t="s">
        <v>423</v>
      </c>
      <c r="C30" s="479">
        <v>2283</v>
      </c>
      <c r="D30" s="480">
        <v>2655</v>
      </c>
      <c r="E30" s="480">
        <v>2841</v>
      </c>
      <c r="F30" s="480">
        <v>3399</v>
      </c>
    </row>
    <row r="31" spans="1:6" ht="16.5" thickBot="1">
      <c r="A31" s="579">
        <v>24</v>
      </c>
      <c r="B31" s="475" t="s">
        <v>859</v>
      </c>
      <c r="C31" s="479">
        <v>5634</v>
      </c>
      <c r="D31" s="480">
        <v>6114</v>
      </c>
      <c r="E31" s="480">
        <v>6354</v>
      </c>
      <c r="F31" s="480">
        <v>7074</v>
      </c>
    </row>
    <row r="32" spans="1:6" ht="16.5" thickBot="1">
      <c r="A32" s="579"/>
      <c r="B32" s="475" t="s">
        <v>860</v>
      </c>
      <c r="C32" s="479">
        <v>8402</v>
      </c>
      <c r="D32" s="480">
        <v>8950</v>
      </c>
      <c r="E32" s="480">
        <v>9224</v>
      </c>
      <c r="F32" s="480">
        <v>10046</v>
      </c>
    </row>
    <row r="33" spans="1:6" ht="16.5" thickBot="1">
      <c r="A33" s="579"/>
      <c r="B33" s="475" t="s">
        <v>861</v>
      </c>
      <c r="C33" s="479">
        <v>8235</v>
      </c>
      <c r="D33" s="480">
        <v>8813</v>
      </c>
      <c r="E33" s="480">
        <v>9102</v>
      </c>
      <c r="F33" s="480">
        <v>9969</v>
      </c>
    </row>
    <row r="34" spans="1:6" ht="16.5" thickBot="1">
      <c r="A34" s="475">
        <v>25</v>
      </c>
      <c r="B34" s="475" t="s">
        <v>550</v>
      </c>
      <c r="C34" s="479">
        <v>4043</v>
      </c>
      <c r="D34" s="480">
        <v>4427</v>
      </c>
      <c r="E34" s="480">
        <v>4619</v>
      </c>
      <c r="F34" s="480">
        <v>5195</v>
      </c>
    </row>
    <row r="35" spans="1:6" ht="16.5" thickBot="1">
      <c r="A35" s="475">
        <v>26</v>
      </c>
      <c r="B35" s="475" t="s">
        <v>610</v>
      </c>
      <c r="C35" s="479">
        <v>2569</v>
      </c>
      <c r="D35" s="480">
        <v>2951</v>
      </c>
      <c r="E35" s="480">
        <v>3142</v>
      </c>
      <c r="F35" s="480">
        <v>3715</v>
      </c>
    </row>
    <row r="36" spans="1:6" ht="16.5" thickBot="1">
      <c r="A36" s="475">
        <v>27</v>
      </c>
      <c r="B36" s="475" t="s">
        <v>661</v>
      </c>
      <c r="C36" s="479">
        <v>5230</v>
      </c>
      <c r="D36" s="480">
        <v>5670</v>
      </c>
      <c r="E36" s="480">
        <v>5890</v>
      </c>
      <c r="F36" s="480">
        <v>6550</v>
      </c>
    </row>
    <row r="37" spans="1:6" ht="16.5" thickBot="1">
      <c r="A37" s="475">
        <v>28</v>
      </c>
      <c r="B37" s="475" t="s">
        <v>164</v>
      </c>
      <c r="C37" s="479">
        <v>5640</v>
      </c>
      <c r="D37" s="480">
        <v>6082</v>
      </c>
      <c r="E37" s="480">
        <v>6303</v>
      </c>
      <c r="F37" s="480">
        <v>6966</v>
      </c>
    </row>
    <row r="38" spans="1:6" ht="16.5" thickBot="1">
      <c r="A38" s="475">
        <v>29</v>
      </c>
      <c r="B38" s="475" t="s">
        <v>250</v>
      </c>
      <c r="C38" s="479">
        <v>5095</v>
      </c>
      <c r="D38" s="480">
        <v>5601</v>
      </c>
      <c r="E38" s="480">
        <v>5854</v>
      </c>
      <c r="F38" s="480">
        <v>6613</v>
      </c>
    </row>
    <row r="39" spans="1:6" ht="16.5" thickBot="1">
      <c r="A39" s="475">
        <v>30</v>
      </c>
      <c r="B39" s="475" t="s">
        <v>258</v>
      </c>
      <c r="C39" s="479">
        <v>2708</v>
      </c>
      <c r="D39" s="480">
        <v>3036</v>
      </c>
      <c r="E39" s="480">
        <v>3200</v>
      </c>
      <c r="F39" s="480">
        <v>3692</v>
      </c>
    </row>
    <row r="40" spans="1:6" ht="16.5" thickBot="1">
      <c r="A40" s="475">
        <v>31</v>
      </c>
      <c r="B40" s="475" t="s">
        <v>267</v>
      </c>
      <c r="C40" s="479">
        <v>3472</v>
      </c>
      <c r="D40" s="480">
        <v>3918</v>
      </c>
      <c r="E40" s="480">
        <v>4141</v>
      </c>
      <c r="F40" s="480">
        <v>4810</v>
      </c>
    </row>
    <row r="41" spans="1:6" ht="16.5" thickBot="1">
      <c r="A41" s="475">
        <v>32</v>
      </c>
      <c r="B41" s="475" t="s">
        <v>269</v>
      </c>
      <c r="C41" s="479">
        <v>3925</v>
      </c>
      <c r="D41" s="480">
        <v>4407</v>
      </c>
      <c r="E41" s="480">
        <v>4648</v>
      </c>
      <c r="F41" s="480">
        <v>5371</v>
      </c>
    </row>
    <row r="42" spans="1:6" ht="16.5" thickBot="1">
      <c r="A42" s="475">
        <v>33</v>
      </c>
      <c r="B42" s="475" t="s">
        <v>282</v>
      </c>
      <c r="C42" s="479">
        <v>4099</v>
      </c>
      <c r="D42" s="480">
        <v>4587</v>
      </c>
      <c r="E42" s="480">
        <v>4831</v>
      </c>
      <c r="F42" s="480">
        <v>5563</v>
      </c>
    </row>
    <row r="43" spans="1:6" ht="16.5" thickBot="1">
      <c r="A43" s="475">
        <v>34</v>
      </c>
      <c r="B43" s="475" t="s">
        <v>285</v>
      </c>
      <c r="C43" s="479">
        <v>3241</v>
      </c>
      <c r="D43" s="480">
        <v>3605</v>
      </c>
      <c r="E43" s="480">
        <v>3787</v>
      </c>
      <c r="F43" s="480">
        <v>4333</v>
      </c>
    </row>
    <row r="44" spans="1:6" ht="16.5" thickBot="1">
      <c r="A44" s="475">
        <v>35</v>
      </c>
      <c r="B44" s="475" t="s">
        <v>292</v>
      </c>
      <c r="C44" s="479">
        <v>4793</v>
      </c>
      <c r="D44" s="480">
        <v>5325</v>
      </c>
      <c r="E44" s="480">
        <v>5591</v>
      </c>
      <c r="F44" s="480">
        <v>6389</v>
      </c>
    </row>
    <row r="45" spans="1:6" ht="16.5" thickBot="1">
      <c r="A45" s="475">
        <v>36</v>
      </c>
      <c r="B45" s="475" t="s">
        <v>298</v>
      </c>
      <c r="C45" s="479">
        <v>3458</v>
      </c>
      <c r="D45" s="480">
        <v>3844</v>
      </c>
      <c r="E45" s="480">
        <v>4037</v>
      </c>
      <c r="F45" s="480">
        <v>4616</v>
      </c>
    </row>
    <row r="46" spans="1:6" ht="16.5" thickBot="1">
      <c r="A46" s="475">
        <v>37</v>
      </c>
      <c r="B46" s="475" t="s">
        <v>323</v>
      </c>
      <c r="C46" s="479">
        <v>4400</v>
      </c>
      <c r="D46" s="480">
        <v>4878</v>
      </c>
      <c r="E46" s="480">
        <v>5117</v>
      </c>
      <c r="F46" s="480">
        <v>5834</v>
      </c>
    </row>
    <row r="47" spans="1:6" ht="16.5" thickBot="1">
      <c r="A47" s="475">
        <v>38</v>
      </c>
      <c r="B47" s="475" t="s">
        <v>329</v>
      </c>
      <c r="C47" s="479">
        <v>5625</v>
      </c>
      <c r="D47" s="480">
        <v>6115</v>
      </c>
      <c r="E47" s="480">
        <v>6360</v>
      </c>
      <c r="F47" s="480">
        <v>7095</v>
      </c>
    </row>
    <row r="48" spans="1:6" ht="16.5" thickBot="1">
      <c r="A48" s="475">
        <v>39</v>
      </c>
      <c r="B48" s="475" t="s">
        <v>358</v>
      </c>
      <c r="C48" s="479">
        <v>2864</v>
      </c>
      <c r="D48" s="480">
        <v>3270</v>
      </c>
      <c r="E48" s="480">
        <v>3473</v>
      </c>
      <c r="F48" s="480">
        <v>4082</v>
      </c>
    </row>
    <row r="49" spans="1:6" ht="16.5" thickBot="1">
      <c r="A49" s="475">
        <v>40</v>
      </c>
      <c r="B49" s="475" t="s">
        <v>362</v>
      </c>
      <c r="C49" s="479">
        <v>4015</v>
      </c>
      <c r="D49" s="480">
        <v>4485</v>
      </c>
      <c r="E49" s="480">
        <v>4720</v>
      </c>
      <c r="F49" s="480">
        <v>5425</v>
      </c>
    </row>
    <row r="50" spans="1:6" ht="16.5" thickBot="1">
      <c r="A50" s="475">
        <v>41</v>
      </c>
      <c r="B50" s="475" t="s">
        <v>364</v>
      </c>
      <c r="C50" s="479">
        <v>4854</v>
      </c>
      <c r="D50" s="480">
        <v>5388</v>
      </c>
      <c r="E50" s="480">
        <v>5655</v>
      </c>
      <c r="F50" s="480">
        <v>6456</v>
      </c>
    </row>
    <row r="51" spans="1:6" ht="16.5" thickBot="1">
      <c r="A51" s="475">
        <v>42</v>
      </c>
      <c r="B51" s="475" t="s">
        <v>394</v>
      </c>
      <c r="C51" s="479">
        <v>5670</v>
      </c>
      <c r="D51" s="480">
        <v>6152</v>
      </c>
      <c r="E51" s="480">
        <v>6393</v>
      </c>
      <c r="F51" s="480">
        <v>7116</v>
      </c>
    </row>
    <row r="52" spans="1:6" ht="16.5" thickBot="1">
      <c r="A52" s="475">
        <v>43</v>
      </c>
      <c r="B52" s="475" t="s">
        <v>403</v>
      </c>
      <c r="C52" s="479">
        <v>4757</v>
      </c>
      <c r="D52" s="480">
        <v>5269</v>
      </c>
      <c r="E52" s="480">
        <v>5525</v>
      </c>
      <c r="F52" s="480">
        <v>6293</v>
      </c>
    </row>
    <row r="53" spans="1:6" ht="16.5" thickBot="1">
      <c r="A53" s="475">
        <v>44</v>
      </c>
      <c r="B53" s="475" t="s">
        <v>419</v>
      </c>
      <c r="C53" s="479">
        <v>4374</v>
      </c>
      <c r="D53" s="480">
        <v>4852</v>
      </c>
      <c r="E53" s="480">
        <v>5091</v>
      </c>
      <c r="F53" s="480">
        <v>5808</v>
      </c>
    </row>
    <row r="54" spans="1:6" ht="16.5" thickBot="1">
      <c r="A54" s="475">
        <v>45</v>
      </c>
      <c r="B54" s="475" t="s">
        <v>463</v>
      </c>
      <c r="C54" s="479">
        <v>5171</v>
      </c>
      <c r="D54" s="480">
        <v>5623</v>
      </c>
      <c r="E54" s="480">
        <v>5849</v>
      </c>
      <c r="F54" s="480">
        <v>6527</v>
      </c>
    </row>
    <row r="55" spans="1:6" ht="16.5" thickBot="1">
      <c r="A55" s="475">
        <v>46</v>
      </c>
      <c r="B55" s="475" t="s">
        <v>465</v>
      </c>
      <c r="C55" s="479">
        <v>3498</v>
      </c>
      <c r="D55" s="480">
        <v>3908</v>
      </c>
      <c r="E55" s="480">
        <v>4113</v>
      </c>
      <c r="F55" s="480">
        <v>4728</v>
      </c>
    </row>
    <row r="56" spans="1:6" ht="16.5" thickBot="1">
      <c r="A56" s="475">
        <v>47</v>
      </c>
      <c r="B56" s="475" t="s">
        <v>471</v>
      </c>
      <c r="C56" s="479">
        <v>3970</v>
      </c>
      <c r="D56" s="480">
        <v>4436</v>
      </c>
      <c r="E56" s="480">
        <v>4669</v>
      </c>
      <c r="F56" s="480">
        <v>5368</v>
      </c>
    </row>
    <row r="57" spans="1:6" ht="16.5" thickBot="1">
      <c r="A57" s="475">
        <v>48</v>
      </c>
      <c r="B57" s="475" t="s">
        <v>467</v>
      </c>
      <c r="C57" s="479">
        <v>3652</v>
      </c>
      <c r="D57" s="480">
        <v>4038</v>
      </c>
      <c r="E57" s="480">
        <v>4231</v>
      </c>
      <c r="F57" s="480">
        <v>4810</v>
      </c>
    </row>
    <row r="58" spans="1:6" ht="16.5" thickBot="1">
      <c r="A58" s="475">
        <v>49</v>
      </c>
      <c r="B58" s="475" t="s">
        <v>474</v>
      </c>
      <c r="C58" s="479">
        <v>6755</v>
      </c>
      <c r="D58" s="480">
        <v>7347</v>
      </c>
      <c r="E58" s="480">
        <v>7643</v>
      </c>
      <c r="F58" s="480">
        <v>8531</v>
      </c>
    </row>
    <row r="59" spans="1:6" ht="16.5" thickBot="1">
      <c r="A59" s="475">
        <v>50</v>
      </c>
      <c r="B59" s="475" t="s">
        <v>486</v>
      </c>
      <c r="C59" s="479">
        <v>4019</v>
      </c>
      <c r="D59" s="480">
        <v>4467</v>
      </c>
      <c r="E59" s="480">
        <v>4691</v>
      </c>
      <c r="F59" s="480">
        <v>5363</v>
      </c>
    </row>
    <row r="60" spans="1:6" ht="16.5" thickBot="1">
      <c r="A60" s="475">
        <v>51</v>
      </c>
      <c r="B60" s="475" t="s">
        <v>491</v>
      </c>
      <c r="C60" s="479">
        <v>5278</v>
      </c>
      <c r="D60" s="480">
        <v>5824</v>
      </c>
      <c r="E60" s="480">
        <v>6097</v>
      </c>
      <c r="F60" s="480">
        <v>6916</v>
      </c>
    </row>
    <row r="61" spans="1:6" ht="16.5" thickBot="1">
      <c r="A61" s="475">
        <v>52</v>
      </c>
      <c r="B61" s="475" t="s">
        <v>514</v>
      </c>
      <c r="C61" s="479">
        <v>4313</v>
      </c>
      <c r="D61" s="480">
        <v>4785</v>
      </c>
      <c r="E61" s="480">
        <v>5021</v>
      </c>
      <c r="F61" s="480">
        <v>5729</v>
      </c>
    </row>
    <row r="62" spans="1:6" ht="16.5" thickBot="1">
      <c r="A62" s="475">
        <v>53</v>
      </c>
      <c r="B62" s="475" t="s">
        <v>518</v>
      </c>
      <c r="C62" s="479">
        <v>4211</v>
      </c>
      <c r="D62" s="480">
        <v>4715</v>
      </c>
      <c r="E62" s="480">
        <v>4967</v>
      </c>
      <c r="F62" s="480">
        <v>5723</v>
      </c>
    </row>
    <row r="63" spans="1:6" ht="16.5" thickBot="1">
      <c r="A63" s="475">
        <v>54</v>
      </c>
      <c r="B63" s="475" t="s">
        <v>521</v>
      </c>
      <c r="C63" s="479">
        <v>5331</v>
      </c>
      <c r="D63" s="480">
        <v>5809</v>
      </c>
      <c r="E63" s="480">
        <v>6048</v>
      </c>
      <c r="F63" s="480">
        <v>6765</v>
      </c>
    </row>
    <row r="64" spans="1:6" ht="16.5" thickBot="1">
      <c r="A64" s="475">
        <v>55</v>
      </c>
      <c r="B64" s="475" t="s">
        <v>531</v>
      </c>
      <c r="C64" s="479">
        <v>5426</v>
      </c>
      <c r="D64" s="480">
        <v>5884</v>
      </c>
      <c r="E64" s="480">
        <v>6113</v>
      </c>
      <c r="F64" s="480">
        <v>6800</v>
      </c>
    </row>
    <row r="65" spans="1:6" ht="16.5" thickBot="1">
      <c r="A65" s="475">
        <v>56</v>
      </c>
      <c r="B65" s="475" t="s">
        <v>536</v>
      </c>
      <c r="C65" s="479">
        <v>4301</v>
      </c>
      <c r="D65" s="480">
        <v>4683</v>
      </c>
      <c r="E65" s="480">
        <v>4874</v>
      </c>
      <c r="F65" s="480">
        <v>5447</v>
      </c>
    </row>
    <row r="66" spans="1:6" ht="16.5" thickBot="1">
      <c r="A66" s="475">
        <v>57</v>
      </c>
      <c r="B66" s="475" t="s">
        <v>540</v>
      </c>
      <c r="C66" s="479">
        <v>3903</v>
      </c>
      <c r="D66" s="480">
        <v>4379</v>
      </c>
      <c r="E66" s="480">
        <v>4617</v>
      </c>
      <c r="F66" s="480">
        <v>5331</v>
      </c>
    </row>
    <row r="67" spans="1:6" ht="16.5" thickBot="1">
      <c r="A67" s="475">
        <v>58</v>
      </c>
      <c r="B67" s="475" t="s">
        <v>542</v>
      </c>
      <c r="C67" s="479">
        <v>3812</v>
      </c>
      <c r="D67" s="480">
        <v>4222</v>
      </c>
      <c r="E67" s="480">
        <v>4427</v>
      </c>
      <c r="F67" s="480">
        <v>5042</v>
      </c>
    </row>
    <row r="68" spans="1:6" ht="16.5" thickBot="1">
      <c r="A68" s="475">
        <v>59</v>
      </c>
      <c r="B68" s="475" t="s">
        <v>545</v>
      </c>
      <c r="C68" s="479">
        <v>5003</v>
      </c>
      <c r="D68" s="480">
        <v>5483</v>
      </c>
      <c r="E68" s="480">
        <v>5723</v>
      </c>
      <c r="F68" s="480">
        <v>6443</v>
      </c>
    </row>
    <row r="69" spans="1:6" ht="16.5" thickBot="1">
      <c r="A69" s="475">
        <v>60</v>
      </c>
      <c r="B69" s="475" t="s">
        <v>567</v>
      </c>
      <c r="C69" s="479">
        <v>3935</v>
      </c>
      <c r="D69" s="480">
        <v>4425</v>
      </c>
      <c r="E69" s="480">
        <v>4670</v>
      </c>
      <c r="F69" s="480">
        <v>5405</v>
      </c>
    </row>
    <row r="70" spans="1:6" ht="16.5" thickBot="1">
      <c r="A70" s="475">
        <v>61</v>
      </c>
      <c r="B70" s="475" t="s">
        <v>570</v>
      </c>
      <c r="C70" s="479">
        <v>2643</v>
      </c>
      <c r="D70" s="480">
        <v>2999</v>
      </c>
      <c r="E70" s="480">
        <v>3177</v>
      </c>
      <c r="F70" s="480">
        <v>3711</v>
      </c>
    </row>
    <row r="71" spans="1:6" ht="16.5" thickBot="1">
      <c r="A71" s="475">
        <v>62</v>
      </c>
      <c r="B71" s="475" t="s">
        <v>574</v>
      </c>
      <c r="C71" s="479">
        <v>4031</v>
      </c>
      <c r="D71" s="480">
        <v>4495</v>
      </c>
      <c r="E71" s="480">
        <v>4727</v>
      </c>
      <c r="F71" s="480">
        <v>5423</v>
      </c>
    </row>
    <row r="72" spans="1:6" ht="16.5" thickBot="1">
      <c r="A72" s="475">
        <v>63</v>
      </c>
      <c r="B72" s="475" t="s">
        <v>576</v>
      </c>
      <c r="C72" s="479">
        <v>4058</v>
      </c>
      <c r="D72" s="480">
        <v>4474</v>
      </c>
      <c r="E72" s="480">
        <v>4682</v>
      </c>
      <c r="F72" s="480">
        <v>5306</v>
      </c>
    </row>
    <row r="73" spans="1:6" ht="16.5" thickBot="1">
      <c r="A73" s="475">
        <v>64</v>
      </c>
      <c r="B73" s="475" t="s">
        <v>578</v>
      </c>
      <c r="C73" s="479">
        <v>3570</v>
      </c>
      <c r="D73" s="480">
        <v>3944</v>
      </c>
      <c r="E73" s="480">
        <v>4131</v>
      </c>
      <c r="F73" s="480">
        <v>4692</v>
      </c>
    </row>
    <row r="74" spans="1:6" ht="16.5" thickBot="1">
      <c r="A74" s="475">
        <v>65</v>
      </c>
      <c r="B74" s="475" t="s">
        <v>582</v>
      </c>
      <c r="C74" s="479">
        <v>5668</v>
      </c>
      <c r="D74" s="480">
        <v>6180</v>
      </c>
      <c r="E74" s="480">
        <v>6436</v>
      </c>
      <c r="F74" s="480">
        <v>7204</v>
      </c>
    </row>
    <row r="75" spans="1:6" ht="16.5" thickBot="1">
      <c r="A75" s="475">
        <v>66</v>
      </c>
      <c r="B75" s="475" t="s">
        <v>598</v>
      </c>
      <c r="C75" s="479">
        <v>5223</v>
      </c>
      <c r="D75" s="480">
        <v>5707</v>
      </c>
      <c r="E75" s="480">
        <v>5949</v>
      </c>
      <c r="F75" s="480">
        <v>6675</v>
      </c>
    </row>
    <row r="76" spans="1:6" ht="16.5" thickBot="1">
      <c r="A76" s="475">
        <v>67</v>
      </c>
      <c r="B76" s="475" t="s">
        <v>607</v>
      </c>
      <c r="C76" s="479">
        <v>4178</v>
      </c>
      <c r="D76" s="480">
        <v>4656</v>
      </c>
      <c r="E76" s="480">
        <v>4895</v>
      </c>
      <c r="F76" s="480">
        <v>5612</v>
      </c>
    </row>
    <row r="77" spans="1:6" ht="16.5" thickBot="1">
      <c r="A77" s="475">
        <v>68</v>
      </c>
      <c r="B77" s="475" t="s">
        <v>616</v>
      </c>
      <c r="C77" s="479">
        <v>3650</v>
      </c>
      <c r="D77" s="480">
        <v>4046</v>
      </c>
      <c r="E77" s="480">
        <v>4244</v>
      </c>
      <c r="F77" s="480">
        <v>4838</v>
      </c>
    </row>
    <row r="78" spans="1:6" ht="16.5" thickBot="1">
      <c r="A78" s="475">
        <v>69</v>
      </c>
      <c r="B78" s="475" t="s">
        <v>622</v>
      </c>
      <c r="C78" s="479">
        <v>4197</v>
      </c>
      <c r="D78" s="480">
        <v>4667</v>
      </c>
      <c r="E78" s="480">
        <v>4902</v>
      </c>
      <c r="F78" s="480">
        <v>5607</v>
      </c>
    </row>
    <row r="79" spans="1:6" ht="16.5" thickBot="1">
      <c r="A79" s="475">
        <v>70</v>
      </c>
      <c r="B79" s="475" t="s">
        <v>626</v>
      </c>
      <c r="C79" s="479">
        <v>5656</v>
      </c>
      <c r="D79" s="480">
        <v>6136</v>
      </c>
      <c r="E79" s="480">
        <v>6376</v>
      </c>
      <c r="F79" s="480">
        <v>7096</v>
      </c>
    </row>
    <row r="80" spans="1:6" ht="16.5" thickBot="1">
      <c r="A80" s="475">
        <v>71</v>
      </c>
      <c r="B80" s="475" t="s">
        <v>634</v>
      </c>
      <c r="C80" s="479">
        <v>4029</v>
      </c>
      <c r="D80" s="480">
        <v>4499</v>
      </c>
      <c r="E80" s="480">
        <v>4734</v>
      </c>
      <c r="F80" s="480">
        <v>5439</v>
      </c>
    </row>
    <row r="81" spans="1:6" ht="16.5" thickBot="1">
      <c r="A81" s="475">
        <v>72</v>
      </c>
      <c r="B81" s="475" t="s">
        <v>862</v>
      </c>
      <c r="C81" s="479">
        <v>5257</v>
      </c>
      <c r="D81" s="480">
        <v>5725</v>
      </c>
      <c r="E81" s="480">
        <v>5959</v>
      </c>
      <c r="F81" s="480">
        <v>6661</v>
      </c>
    </row>
    <row r="82" spans="1:6" ht="16.5" thickBot="1">
      <c r="A82" s="475">
        <v>73</v>
      </c>
      <c r="B82" s="475" t="s">
        <v>658</v>
      </c>
      <c r="C82" s="479">
        <v>4175</v>
      </c>
      <c r="D82" s="480">
        <v>4607</v>
      </c>
      <c r="E82" s="480">
        <v>4823</v>
      </c>
      <c r="F82" s="480">
        <v>5471</v>
      </c>
    </row>
    <row r="83" spans="1:6" ht="16.5" thickBot="1">
      <c r="A83" s="475">
        <v>74</v>
      </c>
      <c r="B83" s="475" t="s">
        <v>687</v>
      </c>
      <c r="C83" s="479">
        <v>4956</v>
      </c>
      <c r="D83" s="480">
        <v>5366</v>
      </c>
      <c r="E83" s="480">
        <v>5571</v>
      </c>
      <c r="F83" s="480">
        <v>6186</v>
      </c>
    </row>
    <row r="84" spans="1:6" ht="16.5" thickBot="1">
      <c r="A84" s="475">
        <v>75</v>
      </c>
      <c r="B84" s="475" t="s">
        <v>307</v>
      </c>
      <c r="C84" s="479">
        <v>6498</v>
      </c>
      <c r="D84" s="480">
        <v>6986</v>
      </c>
      <c r="E84" s="480">
        <v>7230</v>
      </c>
      <c r="F84" s="480">
        <v>7962</v>
      </c>
    </row>
    <row r="85" spans="1:6" ht="16.5" thickBot="1">
      <c r="A85" s="475">
        <v>76</v>
      </c>
      <c r="B85" s="475" t="s">
        <v>752</v>
      </c>
      <c r="C85" s="479">
        <v>4412</v>
      </c>
      <c r="D85" s="480">
        <v>4914</v>
      </c>
      <c r="E85" s="480">
        <v>5165</v>
      </c>
      <c r="F85" s="480">
        <v>5918</v>
      </c>
    </row>
    <row r="86" spans="1:6" ht="16.5" thickBot="1">
      <c r="A86" s="475">
        <v>77</v>
      </c>
      <c r="B86" s="475" t="s">
        <v>863</v>
      </c>
      <c r="C86" s="479">
        <v>4141</v>
      </c>
      <c r="D86" s="480">
        <v>4619</v>
      </c>
      <c r="E86" s="480">
        <v>4858</v>
      </c>
      <c r="F86" s="480">
        <v>5575</v>
      </c>
    </row>
    <row r="87" spans="1:6" ht="16.5" thickBot="1">
      <c r="A87" s="475">
        <v>78</v>
      </c>
      <c r="B87" s="475" t="s">
        <v>864</v>
      </c>
      <c r="C87" s="479">
        <v>3876</v>
      </c>
      <c r="D87" s="480">
        <v>4342</v>
      </c>
      <c r="E87" s="480">
        <v>4575</v>
      </c>
      <c r="F87" s="480">
        <v>5274</v>
      </c>
    </row>
    <row r="88" spans="1:6" ht="16.5" thickBot="1">
      <c r="A88" s="475">
        <v>79</v>
      </c>
      <c r="B88" s="475" t="s">
        <v>304</v>
      </c>
      <c r="C88" s="479">
        <v>5768</v>
      </c>
      <c r="D88" s="480">
        <v>6192</v>
      </c>
      <c r="E88" s="480">
        <v>6404</v>
      </c>
      <c r="F88" s="480">
        <v>7040</v>
      </c>
    </row>
    <row r="89" spans="1:6" ht="16.5" thickBot="1">
      <c r="A89" s="475">
        <v>83</v>
      </c>
      <c r="B89" s="475" t="s">
        <v>865</v>
      </c>
      <c r="C89" s="479">
        <v>6303</v>
      </c>
      <c r="D89" s="480">
        <v>6867</v>
      </c>
      <c r="E89" s="480">
        <v>7149</v>
      </c>
      <c r="F89" s="480">
        <v>7995</v>
      </c>
    </row>
    <row r="90" spans="1:6" ht="16.5" thickBot="1">
      <c r="A90" s="475">
        <v>86</v>
      </c>
      <c r="B90" s="475" t="s">
        <v>866</v>
      </c>
      <c r="C90" s="479">
        <v>6209</v>
      </c>
      <c r="D90" s="480">
        <v>6753</v>
      </c>
      <c r="E90" s="480">
        <v>7025</v>
      </c>
      <c r="F90" s="480">
        <v>7841</v>
      </c>
    </row>
    <row r="91" spans="1:6" ht="16.5" thickBot="1">
      <c r="A91" s="475">
        <v>87</v>
      </c>
      <c r="B91" s="475" t="s">
        <v>867</v>
      </c>
      <c r="C91" s="479">
        <v>7807</v>
      </c>
      <c r="D91" s="480">
        <v>8449</v>
      </c>
      <c r="E91" s="480">
        <v>8770</v>
      </c>
      <c r="F91" s="480">
        <v>9733</v>
      </c>
    </row>
    <row r="92" spans="1:6" ht="16.5" thickBot="1">
      <c r="A92" s="475">
        <v>89</v>
      </c>
      <c r="B92" s="475" t="s">
        <v>868</v>
      </c>
      <c r="C92" s="479">
        <v>7373</v>
      </c>
      <c r="D92" s="480">
        <v>7941</v>
      </c>
      <c r="E92" s="480">
        <v>8225</v>
      </c>
      <c r="F92" s="480">
        <v>9077</v>
      </c>
    </row>
    <row r="93" spans="1:6" ht="16.5" thickBot="1">
      <c r="A93" s="475">
        <v>91</v>
      </c>
      <c r="B93" s="475" t="s">
        <v>455</v>
      </c>
      <c r="C93" s="479">
        <v>1949</v>
      </c>
      <c r="D93" s="480">
        <v>2317</v>
      </c>
      <c r="E93" s="480">
        <v>2501</v>
      </c>
      <c r="F93" s="480">
        <v>3053</v>
      </c>
    </row>
    <row r="94" spans="1:6" ht="16.5" thickBot="1">
      <c r="A94" s="475">
        <v>92</v>
      </c>
      <c r="B94" s="475" t="s">
        <v>869</v>
      </c>
      <c r="C94" s="479">
        <v>1949</v>
      </c>
      <c r="D94" s="480">
        <v>2317</v>
      </c>
      <c r="E94" s="480">
        <v>2501</v>
      </c>
      <c r="F94" s="480">
        <v>3053</v>
      </c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4" sqref="B4"/>
    </sheetView>
  </sheetViews>
  <sheetFormatPr defaultRowHeight="15"/>
  <sheetData>
    <row r="1" spans="1:6">
      <c r="A1" s="296" t="s">
        <v>1030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300">
        <f>VLOOKUP('1.Общие данные по зданию'!C7,Климатология2023!B6:F94,IF('1.Общие данные по зданию'!C17=18,2,IF('1.Общие данные по зданию'!C17=20,3,IF('1.Общие данные по зданию'!C17=21,4,5))),0)</f>
        <v>0</v>
      </c>
      <c r="C3" s="300"/>
      <c r="D3" s="300"/>
      <c r="E3" s="300"/>
      <c r="F3" s="300"/>
    </row>
    <row r="4" spans="1:6" ht="15.75">
      <c r="A4" s="577"/>
      <c r="B4" s="474"/>
      <c r="C4" s="578" t="s">
        <v>848</v>
      </c>
      <c r="D4" s="578"/>
      <c r="E4" s="578"/>
      <c r="F4" s="578"/>
    </row>
    <row r="5" spans="1:6" ht="18.75">
      <c r="A5" s="577"/>
      <c r="B5" s="47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5.75">
      <c r="A6" s="475">
        <v>1</v>
      </c>
      <c r="B6" s="475" t="s">
        <v>853</v>
      </c>
      <c r="C6" s="341"/>
      <c r="D6" s="341"/>
      <c r="E6" s="341"/>
      <c r="F6" s="341"/>
    </row>
    <row r="7" spans="1:6" ht="15.75">
      <c r="A7" s="475">
        <v>2</v>
      </c>
      <c r="B7" s="475" t="s">
        <v>261</v>
      </c>
      <c r="C7" s="341"/>
      <c r="D7" s="341"/>
      <c r="E7" s="341"/>
      <c r="F7" s="341"/>
    </row>
    <row r="8" spans="1:6" ht="15.75">
      <c r="A8" s="475">
        <v>3</v>
      </c>
      <c r="B8" s="475" t="s">
        <v>271</v>
      </c>
      <c r="C8" s="341"/>
      <c r="D8" s="341"/>
      <c r="E8" s="341"/>
      <c r="F8" s="341"/>
    </row>
    <row r="9" spans="1:6" ht="15.75">
      <c r="A9" s="475">
        <v>4</v>
      </c>
      <c r="B9" s="475" t="s">
        <v>223</v>
      </c>
      <c r="C9" s="341"/>
      <c r="D9" s="341"/>
      <c r="E9" s="341"/>
      <c r="F9" s="341"/>
    </row>
    <row r="10" spans="1:6" ht="15.75">
      <c r="A10" s="475">
        <v>5</v>
      </c>
      <c r="B10" s="475" t="s">
        <v>300</v>
      </c>
      <c r="C10" s="341"/>
      <c r="D10" s="341"/>
      <c r="E10" s="341"/>
      <c r="F10" s="341"/>
    </row>
    <row r="11" spans="1:6" ht="15.75">
      <c r="A11" s="475">
        <v>6</v>
      </c>
      <c r="B11" s="475" t="s">
        <v>326</v>
      </c>
      <c r="C11" s="341"/>
      <c r="D11" s="341"/>
      <c r="E11" s="341"/>
      <c r="F11" s="341"/>
    </row>
    <row r="12" spans="1:6" ht="15.75">
      <c r="A12" s="475">
        <v>7</v>
      </c>
      <c r="B12" s="475" t="s">
        <v>757</v>
      </c>
      <c r="C12" s="341"/>
      <c r="D12" s="341"/>
      <c r="E12" s="341"/>
      <c r="F12" s="341"/>
    </row>
    <row r="13" spans="1:6" ht="15.75">
      <c r="A13" s="475">
        <v>8</v>
      </c>
      <c r="B13" s="475" t="s">
        <v>360</v>
      </c>
      <c r="C13" s="341"/>
      <c r="D13" s="341"/>
      <c r="E13" s="341"/>
      <c r="F13" s="341"/>
    </row>
    <row r="14" spans="1:6" ht="15.75">
      <c r="A14" s="475">
        <v>9</v>
      </c>
      <c r="B14" s="475" t="s">
        <v>384</v>
      </c>
      <c r="C14" s="341"/>
      <c r="D14" s="341"/>
      <c r="E14" s="341"/>
      <c r="F14" s="341"/>
    </row>
    <row r="15" spans="1:6" ht="15.75">
      <c r="A15" s="475">
        <v>10</v>
      </c>
      <c r="B15" s="475" t="s">
        <v>386</v>
      </c>
      <c r="C15" s="341"/>
      <c r="D15" s="341"/>
      <c r="E15" s="341"/>
      <c r="F15" s="341"/>
    </row>
    <row r="16" spans="1:6" ht="15.75">
      <c r="A16" s="475">
        <v>11</v>
      </c>
      <c r="B16" s="475" t="s">
        <v>407</v>
      </c>
      <c r="C16" s="341"/>
      <c r="D16" s="341"/>
      <c r="E16" s="341"/>
      <c r="F16" s="341"/>
    </row>
    <row r="17" spans="1:6" ht="15.75">
      <c r="A17" s="475">
        <v>12</v>
      </c>
      <c r="B17" s="475" t="s">
        <v>482</v>
      </c>
      <c r="C17" s="341"/>
      <c r="D17" s="341"/>
      <c r="E17" s="341"/>
      <c r="F17" s="341"/>
    </row>
    <row r="18" spans="1:6" ht="15.75">
      <c r="A18" s="475">
        <v>13</v>
      </c>
      <c r="B18" s="475" t="s">
        <v>484</v>
      </c>
      <c r="C18" s="341"/>
      <c r="D18" s="341"/>
      <c r="E18" s="341"/>
      <c r="F18" s="341"/>
    </row>
    <row r="19" spans="1:6" ht="15.75">
      <c r="A19" s="579">
        <v>14</v>
      </c>
      <c r="B19" s="475" t="s">
        <v>854</v>
      </c>
      <c r="C19" s="341"/>
      <c r="D19" s="341"/>
      <c r="E19" s="341"/>
      <c r="F19" s="341"/>
    </row>
    <row r="20" spans="1:6" ht="15.75">
      <c r="A20" s="579"/>
      <c r="B20" s="475" t="s">
        <v>855</v>
      </c>
      <c r="C20" s="341"/>
      <c r="D20" s="341"/>
      <c r="E20" s="341"/>
      <c r="F20" s="341"/>
    </row>
    <row r="21" spans="1:6" ht="15.75">
      <c r="A21" s="579"/>
      <c r="B21" s="475" t="s">
        <v>856</v>
      </c>
      <c r="C21" s="341"/>
      <c r="D21" s="341"/>
      <c r="E21" s="341"/>
      <c r="F21" s="341"/>
    </row>
    <row r="22" spans="1:6" ht="15.75">
      <c r="A22" s="475">
        <v>15</v>
      </c>
      <c r="B22" s="475" t="s">
        <v>857</v>
      </c>
      <c r="C22" s="341"/>
      <c r="D22" s="341"/>
      <c r="E22" s="341"/>
      <c r="F22" s="341"/>
    </row>
    <row r="23" spans="1:6" ht="15.75">
      <c r="A23" s="475">
        <v>16</v>
      </c>
      <c r="B23" s="475" t="s">
        <v>618</v>
      </c>
      <c r="C23" s="341"/>
      <c r="D23" s="341"/>
      <c r="E23" s="341"/>
      <c r="F23" s="341"/>
    </row>
    <row r="24" spans="1:6" ht="15.75">
      <c r="A24" s="475">
        <v>17</v>
      </c>
      <c r="B24" s="475" t="s">
        <v>632</v>
      </c>
      <c r="C24" s="341"/>
      <c r="D24" s="341"/>
      <c r="E24" s="341"/>
      <c r="F24" s="341"/>
    </row>
    <row r="25" spans="1:6" ht="15.75">
      <c r="A25" s="475">
        <v>18</v>
      </c>
      <c r="B25" s="475" t="s">
        <v>759</v>
      </c>
      <c r="C25" s="341"/>
      <c r="D25" s="341"/>
      <c r="E25" s="341"/>
      <c r="F25" s="341"/>
    </row>
    <row r="26" spans="1:6" ht="15.75">
      <c r="A26" s="475">
        <v>19</v>
      </c>
      <c r="B26" s="475" t="s">
        <v>684</v>
      </c>
      <c r="C26" s="341"/>
      <c r="D26" s="341"/>
      <c r="E26" s="341"/>
      <c r="F26" s="341"/>
    </row>
    <row r="27" spans="1:6" ht="15.75">
      <c r="A27" s="475">
        <v>20</v>
      </c>
      <c r="B27" s="475" t="s">
        <v>760</v>
      </c>
      <c r="C27" s="341"/>
      <c r="D27" s="341"/>
      <c r="E27" s="341"/>
      <c r="F27" s="341"/>
    </row>
    <row r="28" spans="1:6" ht="15.75">
      <c r="A28" s="475">
        <v>21</v>
      </c>
      <c r="B28" s="475" t="s">
        <v>858</v>
      </c>
      <c r="C28" s="341"/>
      <c r="D28" s="341"/>
      <c r="E28" s="341"/>
      <c r="F28" s="341"/>
    </row>
    <row r="29" spans="1:6" ht="15.75">
      <c r="A29" s="475">
        <v>22</v>
      </c>
      <c r="B29" s="475" t="s">
        <v>214</v>
      </c>
      <c r="C29" s="341"/>
      <c r="D29" s="341"/>
      <c r="E29" s="341"/>
      <c r="F29" s="341"/>
    </row>
    <row r="30" spans="1:6" ht="15.75">
      <c r="A30" s="475">
        <v>23</v>
      </c>
      <c r="B30" s="475" t="s">
        <v>423</v>
      </c>
      <c r="C30" s="341"/>
      <c r="D30" s="341"/>
      <c r="E30" s="341"/>
      <c r="F30" s="341"/>
    </row>
    <row r="31" spans="1:6" ht="15.75">
      <c r="A31" s="579">
        <v>24</v>
      </c>
      <c r="B31" s="475" t="s">
        <v>859</v>
      </c>
      <c r="C31" s="341"/>
      <c r="D31" s="341"/>
      <c r="E31" s="341"/>
      <c r="F31" s="341"/>
    </row>
    <row r="32" spans="1:6" ht="15.75">
      <c r="A32" s="579"/>
      <c r="B32" s="475" t="s">
        <v>860</v>
      </c>
      <c r="C32" s="341"/>
      <c r="D32" s="341"/>
      <c r="E32" s="341"/>
      <c r="F32" s="341"/>
    </row>
    <row r="33" spans="1:6" ht="15.75">
      <c r="A33" s="579"/>
      <c r="B33" s="475" t="s">
        <v>861</v>
      </c>
      <c r="C33" s="341"/>
      <c r="D33" s="341"/>
      <c r="E33" s="341"/>
      <c r="F33" s="341"/>
    </row>
    <row r="34" spans="1:6" ht="15.75">
      <c r="A34" s="475">
        <v>25</v>
      </c>
      <c r="B34" s="475" t="s">
        <v>550</v>
      </c>
      <c r="C34" s="341"/>
      <c r="D34" s="341"/>
      <c r="E34" s="341"/>
      <c r="F34" s="341"/>
    </row>
    <row r="35" spans="1:6" ht="15.75">
      <c r="A35" s="475">
        <v>26</v>
      </c>
      <c r="B35" s="475" t="s">
        <v>610</v>
      </c>
      <c r="C35" s="341"/>
      <c r="D35" s="341"/>
      <c r="E35" s="341"/>
      <c r="F35" s="341"/>
    </row>
    <row r="36" spans="1:6" ht="15.75">
      <c r="A36" s="475">
        <v>27</v>
      </c>
      <c r="B36" s="475" t="s">
        <v>661</v>
      </c>
      <c r="C36" s="341"/>
      <c r="D36" s="341"/>
      <c r="E36" s="341"/>
      <c r="F36" s="341"/>
    </row>
    <row r="37" spans="1:6" ht="15.75">
      <c r="A37" s="475">
        <v>28</v>
      </c>
      <c r="B37" s="475" t="s">
        <v>164</v>
      </c>
      <c r="C37" s="341"/>
      <c r="D37" s="341"/>
      <c r="E37" s="341"/>
      <c r="F37" s="341"/>
    </row>
    <row r="38" spans="1:6" ht="15.75">
      <c r="A38" s="475">
        <v>29</v>
      </c>
      <c r="B38" s="475" t="s">
        <v>250</v>
      </c>
      <c r="C38" s="341"/>
      <c r="D38" s="341"/>
      <c r="E38" s="341"/>
      <c r="F38" s="341"/>
    </row>
    <row r="39" spans="1:6" ht="15.75">
      <c r="A39" s="475">
        <v>30</v>
      </c>
      <c r="B39" s="475" t="s">
        <v>258</v>
      </c>
      <c r="C39" s="341"/>
      <c r="D39" s="341"/>
      <c r="E39" s="341"/>
      <c r="F39" s="341"/>
    </row>
    <row r="40" spans="1:6" ht="15.75">
      <c r="A40" s="475">
        <v>31</v>
      </c>
      <c r="B40" s="475" t="s">
        <v>267</v>
      </c>
      <c r="C40" s="341"/>
      <c r="D40" s="341"/>
      <c r="E40" s="341"/>
      <c r="F40" s="341"/>
    </row>
    <row r="41" spans="1:6" ht="15.75">
      <c r="A41" s="475">
        <v>32</v>
      </c>
      <c r="B41" s="475" t="s">
        <v>269</v>
      </c>
      <c r="C41" s="341"/>
      <c r="D41" s="341"/>
      <c r="E41" s="341"/>
      <c r="F41" s="341"/>
    </row>
    <row r="42" spans="1:6" ht="15.75">
      <c r="A42" s="475">
        <v>33</v>
      </c>
      <c r="B42" s="475" t="s">
        <v>282</v>
      </c>
      <c r="C42" s="341"/>
      <c r="D42" s="341"/>
      <c r="E42" s="341"/>
      <c r="F42" s="341"/>
    </row>
    <row r="43" spans="1:6" ht="15.75">
      <c r="A43" s="475">
        <v>34</v>
      </c>
      <c r="B43" s="475" t="s">
        <v>285</v>
      </c>
      <c r="C43" s="341"/>
      <c r="D43" s="341"/>
      <c r="E43" s="341"/>
      <c r="F43" s="341"/>
    </row>
    <row r="44" spans="1:6" ht="15.75">
      <c r="A44" s="475">
        <v>35</v>
      </c>
      <c r="B44" s="475" t="s">
        <v>292</v>
      </c>
      <c r="C44" s="341"/>
      <c r="D44" s="341"/>
      <c r="E44" s="341"/>
      <c r="F44" s="341"/>
    </row>
    <row r="45" spans="1:6" ht="15.75">
      <c r="A45" s="475">
        <v>36</v>
      </c>
      <c r="B45" s="475" t="s">
        <v>298</v>
      </c>
      <c r="C45" s="341"/>
      <c r="D45" s="341"/>
      <c r="E45" s="341"/>
      <c r="F45" s="341"/>
    </row>
    <row r="46" spans="1:6" ht="15.75">
      <c r="A46" s="475">
        <v>37</v>
      </c>
      <c r="B46" s="475" t="s">
        <v>323</v>
      </c>
      <c r="C46" s="341"/>
      <c r="D46" s="341"/>
      <c r="E46" s="341"/>
      <c r="F46" s="341"/>
    </row>
    <row r="47" spans="1:6" ht="15.75">
      <c r="A47" s="475">
        <v>38</v>
      </c>
      <c r="B47" s="475" t="s">
        <v>329</v>
      </c>
      <c r="C47" s="341"/>
      <c r="D47" s="341"/>
      <c r="E47" s="341"/>
      <c r="F47" s="341"/>
    </row>
    <row r="48" spans="1:6" ht="15.75">
      <c r="A48" s="475">
        <v>39</v>
      </c>
      <c r="B48" s="475" t="s">
        <v>358</v>
      </c>
      <c r="C48" s="341"/>
      <c r="D48" s="341"/>
      <c r="E48" s="341"/>
      <c r="F48" s="341"/>
    </row>
    <row r="49" spans="1:6" ht="15.75">
      <c r="A49" s="475">
        <v>40</v>
      </c>
      <c r="B49" s="475" t="s">
        <v>362</v>
      </c>
      <c r="C49" s="341"/>
      <c r="D49" s="341"/>
      <c r="E49" s="341"/>
      <c r="F49" s="341"/>
    </row>
    <row r="50" spans="1:6" ht="15.75">
      <c r="A50" s="475">
        <v>41</v>
      </c>
      <c r="B50" s="475" t="s">
        <v>364</v>
      </c>
      <c r="C50" s="341"/>
      <c r="D50" s="341"/>
      <c r="E50" s="341"/>
      <c r="F50" s="341"/>
    </row>
    <row r="51" spans="1:6" ht="15.75">
      <c r="A51" s="475">
        <v>42</v>
      </c>
      <c r="B51" s="475" t="s">
        <v>394</v>
      </c>
      <c r="C51" s="341"/>
      <c r="D51" s="341"/>
      <c r="E51" s="341"/>
      <c r="F51" s="341"/>
    </row>
    <row r="52" spans="1:6" ht="15.75">
      <c r="A52" s="475">
        <v>43</v>
      </c>
      <c r="B52" s="475" t="s">
        <v>403</v>
      </c>
      <c r="C52" s="341"/>
      <c r="D52" s="341"/>
      <c r="E52" s="341"/>
      <c r="F52" s="341"/>
    </row>
    <row r="53" spans="1:6" ht="15.75">
      <c r="A53" s="475">
        <v>44</v>
      </c>
      <c r="B53" s="475" t="s">
        <v>419</v>
      </c>
      <c r="C53" s="341"/>
      <c r="D53" s="341"/>
      <c r="E53" s="341"/>
      <c r="F53" s="341"/>
    </row>
    <row r="54" spans="1:6" ht="15.75">
      <c r="A54" s="475">
        <v>45</v>
      </c>
      <c r="B54" s="475" t="s">
        <v>463</v>
      </c>
      <c r="C54" s="341"/>
      <c r="D54" s="341"/>
      <c r="E54" s="341"/>
      <c r="F54" s="341"/>
    </row>
    <row r="55" spans="1:6" ht="15.75">
      <c r="A55" s="475">
        <v>46</v>
      </c>
      <c r="B55" s="475" t="s">
        <v>465</v>
      </c>
      <c r="C55" s="341"/>
      <c r="D55" s="341"/>
      <c r="E55" s="341"/>
      <c r="F55" s="341"/>
    </row>
    <row r="56" spans="1:6" ht="15.75">
      <c r="A56" s="475">
        <v>47</v>
      </c>
      <c r="B56" s="475" t="s">
        <v>471</v>
      </c>
      <c r="C56" s="341"/>
      <c r="D56" s="341"/>
      <c r="E56" s="341"/>
      <c r="F56" s="341"/>
    </row>
    <row r="57" spans="1:6" ht="15.75">
      <c r="A57" s="475">
        <v>48</v>
      </c>
      <c r="B57" s="475" t="s">
        <v>467</v>
      </c>
      <c r="C57" s="341"/>
      <c r="D57" s="341"/>
      <c r="E57" s="341"/>
      <c r="F57" s="341"/>
    </row>
    <row r="58" spans="1:6" ht="15.75">
      <c r="A58" s="475">
        <v>49</v>
      </c>
      <c r="B58" s="475" t="s">
        <v>474</v>
      </c>
      <c r="C58" s="341"/>
      <c r="D58" s="341"/>
      <c r="E58" s="341"/>
      <c r="F58" s="341"/>
    </row>
    <row r="59" spans="1:6" ht="15.75">
      <c r="A59" s="475">
        <v>50</v>
      </c>
      <c r="B59" s="475" t="s">
        <v>486</v>
      </c>
      <c r="C59" s="341"/>
      <c r="D59" s="341"/>
      <c r="E59" s="341"/>
      <c r="F59" s="341"/>
    </row>
    <row r="60" spans="1:6" ht="15.75">
      <c r="A60" s="475">
        <v>51</v>
      </c>
      <c r="B60" s="475" t="s">
        <v>491</v>
      </c>
      <c r="C60" s="341"/>
      <c r="D60" s="341"/>
      <c r="E60" s="341"/>
      <c r="F60" s="341"/>
    </row>
    <row r="61" spans="1:6" ht="15.75">
      <c r="A61" s="475">
        <v>52</v>
      </c>
      <c r="B61" s="475" t="s">
        <v>514</v>
      </c>
      <c r="C61" s="341"/>
      <c r="D61" s="341"/>
      <c r="E61" s="341"/>
      <c r="F61" s="341"/>
    </row>
    <row r="62" spans="1:6" ht="15.75">
      <c r="A62" s="475">
        <v>53</v>
      </c>
      <c r="B62" s="475" t="s">
        <v>518</v>
      </c>
      <c r="C62" s="341"/>
      <c r="D62" s="341"/>
      <c r="E62" s="341"/>
      <c r="F62" s="341"/>
    </row>
    <row r="63" spans="1:6" ht="15.75">
      <c r="A63" s="475">
        <v>54</v>
      </c>
      <c r="B63" s="475" t="s">
        <v>521</v>
      </c>
      <c r="C63" s="341"/>
      <c r="D63" s="341"/>
      <c r="E63" s="341"/>
      <c r="F63" s="341"/>
    </row>
    <row r="64" spans="1:6" ht="15.75">
      <c r="A64" s="475">
        <v>55</v>
      </c>
      <c r="B64" s="475" t="s">
        <v>531</v>
      </c>
      <c r="C64" s="341"/>
      <c r="D64" s="341"/>
      <c r="E64" s="341"/>
      <c r="F64" s="341"/>
    </row>
    <row r="65" spans="1:6" ht="15.75">
      <c r="A65" s="475">
        <v>56</v>
      </c>
      <c r="B65" s="475" t="s">
        <v>536</v>
      </c>
      <c r="C65" s="341"/>
      <c r="D65" s="341"/>
      <c r="E65" s="341"/>
      <c r="F65" s="341"/>
    </row>
    <row r="66" spans="1:6" ht="15.75">
      <c r="A66" s="475">
        <v>57</v>
      </c>
      <c r="B66" s="475" t="s">
        <v>540</v>
      </c>
      <c r="C66" s="341"/>
      <c r="D66" s="341"/>
      <c r="E66" s="341"/>
      <c r="F66" s="341"/>
    </row>
    <row r="67" spans="1:6" ht="15.75">
      <c r="A67" s="475">
        <v>58</v>
      </c>
      <c r="B67" s="475" t="s">
        <v>542</v>
      </c>
      <c r="C67" s="341"/>
      <c r="D67" s="341"/>
      <c r="E67" s="341"/>
      <c r="F67" s="341"/>
    </row>
    <row r="68" spans="1:6" ht="15.75">
      <c r="A68" s="475">
        <v>59</v>
      </c>
      <c r="B68" s="475" t="s">
        <v>545</v>
      </c>
      <c r="C68" s="341"/>
      <c r="D68" s="341"/>
      <c r="E68" s="341"/>
      <c r="F68" s="341"/>
    </row>
    <row r="69" spans="1:6" ht="15.75">
      <c r="A69" s="475">
        <v>60</v>
      </c>
      <c r="B69" s="475" t="s">
        <v>567</v>
      </c>
      <c r="C69" s="341"/>
      <c r="D69" s="341"/>
      <c r="E69" s="341"/>
      <c r="F69" s="341"/>
    </row>
    <row r="70" spans="1:6" ht="15.75">
      <c r="A70" s="475">
        <v>61</v>
      </c>
      <c r="B70" s="475" t="s">
        <v>570</v>
      </c>
      <c r="C70" s="341"/>
      <c r="D70" s="341"/>
      <c r="E70" s="341"/>
      <c r="F70" s="341"/>
    </row>
    <row r="71" spans="1:6" ht="15.75">
      <c r="A71" s="475">
        <v>62</v>
      </c>
      <c r="B71" s="475" t="s">
        <v>574</v>
      </c>
      <c r="C71" s="341"/>
      <c r="D71" s="341"/>
      <c r="E71" s="341"/>
      <c r="F71" s="341"/>
    </row>
    <row r="72" spans="1:6" ht="15.75">
      <c r="A72" s="475">
        <v>63</v>
      </c>
      <c r="B72" s="475" t="s">
        <v>576</v>
      </c>
      <c r="C72" s="341"/>
      <c r="D72" s="341"/>
      <c r="E72" s="341"/>
      <c r="F72" s="341"/>
    </row>
    <row r="73" spans="1:6" ht="15.75">
      <c r="A73" s="475">
        <v>64</v>
      </c>
      <c r="B73" s="475" t="s">
        <v>578</v>
      </c>
      <c r="C73" s="341"/>
      <c r="D73" s="341"/>
      <c r="E73" s="341"/>
      <c r="F73" s="341"/>
    </row>
    <row r="74" spans="1:6" ht="15.75">
      <c r="A74" s="475">
        <v>65</v>
      </c>
      <c r="B74" s="475" t="s">
        <v>582</v>
      </c>
      <c r="C74" s="341"/>
      <c r="D74" s="341"/>
      <c r="E74" s="341"/>
      <c r="F74" s="341"/>
    </row>
    <row r="75" spans="1:6" ht="15.75">
      <c r="A75" s="475">
        <v>66</v>
      </c>
      <c r="B75" s="475" t="s">
        <v>598</v>
      </c>
      <c r="C75" s="341"/>
      <c r="D75" s="341"/>
      <c r="E75" s="341"/>
      <c r="F75" s="341"/>
    </row>
    <row r="76" spans="1:6" ht="15.75">
      <c r="A76" s="475">
        <v>67</v>
      </c>
      <c r="B76" s="475" t="s">
        <v>607</v>
      </c>
      <c r="C76" s="341"/>
      <c r="D76" s="341"/>
      <c r="E76" s="341"/>
      <c r="F76" s="341"/>
    </row>
    <row r="77" spans="1:6" ht="15.75">
      <c r="A77" s="475">
        <v>68</v>
      </c>
      <c r="B77" s="475" t="s">
        <v>616</v>
      </c>
      <c r="C77" s="341"/>
      <c r="D77" s="341"/>
      <c r="E77" s="341"/>
      <c r="F77" s="341"/>
    </row>
    <row r="78" spans="1:6" ht="15.75">
      <c r="A78" s="475">
        <v>69</v>
      </c>
      <c r="B78" s="475" t="s">
        <v>622</v>
      </c>
      <c r="C78" s="341"/>
      <c r="D78" s="341"/>
      <c r="E78" s="341"/>
      <c r="F78" s="341"/>
    </row>
    <row r="79" spans="1:6" ht="15.75">
      <c r="A79" s="475">
        <v>70</v>
      </c>
      <c r="B79" s="475" t="s">
        <v>626</v>
      </c>
      <c r="C79" s="341"/>
      <c r="D79" s="341"/>
      <c r="E79" s="341"/>
      <c r="F79" s="341"/>
    </row>
    <row r="80" spans="1:6" ht="15.75">
      <c r="A80" s="475">
        <v>71</v>
      </c>
      <c r="B80" s="475" t="s">
        <v>634</v>
      </c>
      <c r="C80" s="341"/>
      <c r="D80" s="341"/>
      <c r="E80" s="341"/>
      <c r="F80" s="341"/>
    </row>
    <row r="81" spans="1:6" ht="15.75">
      <c r="A81" s="475">
        <v>72</v>
      </c>
      <c r="B81" s="475" t="s">
        <v>862</v>
      </c>
      <c r="C81" s="341"/>
      <c r="D81" s="341"/>
      <c r="E81" s="341"/>
      <c r="F81" s="341"/>
    </row>
    <row r="82" spans="1:6" ht="15.75">
      <c r="A82" s="475">
        <v>73</v>
      </c>
      <c r="B82" s="475" t="s">
        <v>658</v>
      </c>
      <c r="C82" s="341"/>
      <c r="D82" s="341"/>
      <c r="E82" s="341"/>
      <c r="F82" s="341"/>
    </row>
    <row r="83" spans="1:6" ht="15.75">
      <c r="A83" s="475">
        <v>74</v>
      </c>
      <c r="B83" s="475" t="s">
        <v>687</v>
      </c>
      <c r="C83" s="341"/>
      <c r="D83" s="341"/>
      <c r="E83" s="341"/>
      <c r="F83" s="341"/>
    </row>
    <row r="84" spans="1:6" ht="15.75">
      <c r="A84" s="475">
        <v>75</v>
      </c>
      <c r="B84" s="475" t="s">
        <v>307</v>
      </c>
      <c r="C84" s="341"/>
      <c r="D84" s="341"/>
      <c r="E84" s="341"/>
      <c r="F84" s="341"/>
    </row>
    <row r="85" spans="1:6" ht="15.75">
      <c r="A85" s="475">
        <v>76</v>
      </c>
      <c r="B85" s="475" t="s">
        <v>752</v>
      </c>
      <c r="C85" s="341"/>
      <c r="D85" s="341"/>
      <c r="E85" s="341"/>
      <c r="F85" s="341"/>
    </row>
    <row r="86" spans="1:6" ht="15.75">
      <c r="A86" s="475">
        <v>77</v>
      </c>
      <c r="B86" s="475" t="s">
        <v>863</v>
      </c>
      <c r="C86" s="341"/>
      <c r="D86" s="341"/>
      <c r="E86" s="341"/>
      <c r="F86" s="341"/>
    </row>
    <row r="87" spans="1:6" ht="15.75">
      <c r="A87" s="475">
        <v>78</v>
      </c>
      <c r="B87" s="475" t="s">
        <v>864</v>
      </c>
      <c r="C87" s="341"/>
      <c r="D87" s="341"/>
      <c r="E87" s="341"/>
      <c r="F87" s="341"/>
    </row>
    <row r="88" spans="1:6" ht="15.75">
      <c r="A88" s="475">
        <v>79</v>
      </c>
      <c r="B88" s="475" t="s">
        <v>304</v>
      </c>
      <c r="C88" s="341"/>
      <c r="D88" s="341"/>
      <c r="E88" s="341"/>
      <c r="F88" s="341"/>
    </row>
    <row r="89" spans="1:6" ht="15.75">
      <c r="A89" s="475">
        <v>83</v>
      </c>
      <c r="B89" s="475" t="s">
        <v>865</v>
      </c>
      <c r="C89" s="341"/>
      <c r="D89" s="341"/>
      <c r="E89" s="341"/>
      <c r="F89" s="341"/>
    </row>
    <row r="90" spans="1:6" ht="15.75">
      <c r="A90" s="475">
        <v>86</v>
      </c>
      <c r="B90" s="475" t="s">
        <v>866</v>
      </c>
      <c r="C90" s="341"/>
      <c r="D90" s="341"/>
      <c r="E90" s="341"/>
      <c r="F90" s="341"/>
    </row>
    <row r="91" spans="1:6" ht="15.75">
      <c r="A91" s="475">
        <v>87</v>
      </c>
      <c r="B91" s="475" t="s">
        <v>867</v>
      </c>
      <c r="C91" s="341"/>
      <c r="D91" s="341"/>
      <c r="E91" s="341"/>
      <c r="F91" s="341"/>
    </row>
    <row r="92" spans="1:6" ht="15.75">
      <c r="A92" s="475">
        <v>89</v>
      </c>
      <c r="B92" s="475" t="s">
        <v>868</v>
      </c>
      <c r="C92" s="341"/>
      <c r="D92" s="341"/>
      <c r="E92" s="341"/>
      <c r="F92" s="341"/>
    </row>
    <row r="93" spans="1:6" ht="15.75">
      <c r="A93" s="475">
        <v>91</v>
      </c>
      <c r="B93" s="475" t="s">
        <v>455</v>
      </c>
      <c r="C93" s="341"/>
      <c r="D93" s="341"/>
      <c r="E93" s="341"/>
      <c r="F93" s="341"/>
    </row>
    <row r="94" spans="1:6" ht="15.75">
      <c r="A94" s="475">
        <v>92</v>
      </c>
      <c r="B94" s="475" t="s">
        <v>869</v>
      </c>
      <c r="C94" s="341"/>
      <c r="D94" s="341"/>
      <c r="E94" s="341"/>
      <c r="F94" s="341"/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4" sqref="B4"/>
    </sheetView>
  </sheetViews>
  <sheetFormatPr defaultRowHeight="15"/>
  <sheetData>
    <row r="1" spans="1:6">
      <c r="A1" s="296" t="s">
        <v>1029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300">
        <f>VLOOKUP('1.Общие данные по зданию'!C7,Климатология2024!B6:F94,IF('1.Общие данные по зданию'!C17=18,2,IF('1.Общие данные по зданию'!C17=20,3,IF('1.Общие данные по зданию'!C17=21,4,5))),0)</f>
        <v>0</v>
      </c>
      <c r="C3" s="300"/>
      <c r="D3" s="300"/>
      <c r="E3" s="300"/>
      <c r="F3" s="300"/>
    </row>
    <row r="4" spans="1:6" ht="15.75">
      <c r="A4" s="577"/>
      <c r="B4" s="474"/>
      <c r="C4" s="578" t="s">
        <v>848</v>
      </c>
      <c r="D4" s="578"/>
      <c r="E4" s="578"/>
      <c r="F4" s="578"/>
    </row>
    <row r="5" spans="1:6" ht="18.75">
      <c r="A5" s="577"/>
      <c r="B5" s="47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5.75">
      <c r="A6" s="475">
        <v>1</v>
      </c>
      <c r="B6" s="475" t="s">
        <v>853</v>
      </c>
      <c r="C6" s="341"/>
      <c r="D6" s="341"/>
      <c r="E6" s="341"/>
      <c r="F6" s="341"/>
    </row>
    <row r="7" spans="1:6" ht="15.75">
      <c r="A7" s="475">
        <v>2</v>
      </c>
      <c r="B7" s="475" t="s">
        <v>261</v>
      </c>
      <c r="C7" s="341"/>
      <c r="D7" s="341"/>
      <c r="E7" s="341"/>
      <c r="F7" s="341"/>
    </row>
    <row r="8" spans="1:6" ht="15.75">
      <c r="A8" s="475">
        <v>3</v>
      </c>
      <c r="B8" s="475" t="s">
        <v>271</v>
      </c>
      <c r="C8" s="341"/>
      <c r="D8" s="341"/>
      <c r="E8" s="341"/>
      <c r="F8" s="341"/>
    </row>
    <row r="9" spans="1:6" ht="15.75">
      <c r="A9" s="475">
        <v>4</v>
      </c>
      <c r="B9" s="475" t="s">
        <v>223</v>
      </c>
      <c r="C9" s="341"/>
      <c r="D9" s="341"/>
      <c r="E9" s="341"/>
      <c r="F9" s="341"/>
    </row>
    <row r="10" spans="1:6" ht="15.75">
      <c r="A10" s="475">
        <v>5</v>
      </c>
      <c r="B10" s="475" t="s">
        <v>300</v>
      </c>
      <c r="C10" s="341"/>
      <c r="D10" s="341"/>
      <c r="E10" s="341"/>
      <c r="F10" s="341"/>
    </row>
    <row r="11" spans="1:6" ht="15.75">
      <c r="A11" s="475">
        <v>6</v>
      </c>
      <c r="B11" s="475" t="s">
        <v>326</v>
      </c>
      <c r="C11" s="341"/>
      <c r="D11" s="341"/>
      <c r="E11" s="341"/>
      <c r="F11" s="341"/>
    </row>
    <row r="12" spans="1:6" ht="15.75">
      <c r="A12" s="475">
        <v>7</v>
      </c>
      <c r="B12" s="475" t="s">
        <v>757</v>
      </c>
      <c r="C12" s="341"/>
      <c r="D12" s="341"/>
      <c r="E12" s="341"/>
      <c r="F12" s="341"/>
    </row>
    <row r="13" spans="1:6" ht="15.75">
      <c r="A13" s="475">
        <v>8</v>
      </c>
      <c r="B13" s="475" t="s">
        <v>360</v>
      </c>
      <c r="C13" s="341"/>
      <c r="D13" s="341"/>
      <c r="E13" s="341"/>
      <c r="F13" s="341"/>
    </row>
    <row r="14" spans="1:6" ht="15.75">
      <c r="A14" s="475">
        <v>9</v>
      </c>
      <c r="B14" s="475" t="s">
        <v>384</v>
      </c>
      <c r="C14" s="341"/>
      <c r="D14" s="341"/>
      <c r="E14" s="341"/>
      <c r="F14" s="341"/>
    </row>
    <row r="15" spans="1:6" ht="15.75">
      <c r="A15" s="475">
        <v>10</v>
      </c>
      <c r="B15" s="475" t="s">
        <v>386</v>
      </c>
      <c r="C15" s="341"/>
      <c r="D15" s="341"/>
      <c r="E15" s="341"/>
      <c r="F15" s="341"/>
    </row>
    <row r="16" spans="1:6" ht="15.75">
      <c r="A16" s="475">
        <v>11</v>
      </c>
      <c r="B16" s="475" t="s">
        <v>407</v>
      </c>
      <c r="C16" s="341"/>
      <c r="D16" s="341"/>
      <c r="E16" s="341"/>
      <c r="F16" s="341"/>
    </row>
    <row r="17" spans="1:6" ht="15.75">
      <c r="A17" s="475">
        <v>12</v>
      </c>
      <c r="B17" s="475" t="s">
        <v>482</v>
      </c>
      <c r="C17" s="341"/>
      <c r="D17" s="341"/>
      <c r="E17" s="341"/>
      <c r="F17" s="341"/>
    </row>
    <row r="18" spans="1:6" ht="15.75">
      <c r="A18" s="475">
        <v>13</v>
      </c>
      <c r="B18" s="475" t="s">
        <v>484</v>
      </c>
      <c r="C18" s="341"/>
      <c r="D18" s="341"/>
      <c r="E18" s="341"/>
      <c r="F18" s="341"/>
    </row>
    <row r="19" spans="1:6" ht="15.75">
      <c r="A19" s="579">
        <v>14</v>
      </c>
      <c r="B19" s="475" t="s">
        <v>854</v>
      </c>
      <c r="C19" s="341"/>
      <c r="D19" s="341"/>
      <c r="E19" s="341"/>
      <c r="F19" s="341"/>
    </row>
    <row r="20" spans="1:6" ht="15.75">
      <c r="A20" s="579"/>
      <c r="B20" s="475" t="s">
        <v>855</v>
      </c>
      <c r="C20" s="341"/>
      <c r="D20" s="341"/>
      <c r="E20" s="341"/>
      <c r="F20" s="341"/>
    </row>
    <row r="21" spans="1:6" ht="15.75">
      <c r="A21" s="579"/>
      <c r="B21" s="475" t="s">
        <v>856</v>
      </c>
      <c r="C21" s="341"/>
      <c r="D21" s="341"/>
      <c r="E21" s="341"/>
      <c r="F21" s="341"/>
    </row>
    <row r="22" spans="1:6" ht="15.75">
      <c r="A22" s="475">
        <v>15</v>
      </c>
      <c r="B22" s="475" t="s">
        <v>857</v>
      </c>
      <c r="C22" s="341"/>
      <c r="D22" s="341"/>
      <c r="E22" s="341"/>
      <c r="F22" s="341"/>
    </row>
    <row r="23" spans="1:6" ht="15.75">
      <c r="A23" s="475">
        <v>16</v>
      </c>
      <c r="B23" s="475" t="s">
        <v>618</v>
      </c>
      <c r="C23" s="341"/>
      <c r="D23" s="341"/>
      <c r="E23" s="341"/>
      <c r="F23" s="341"/>
    </row>
    <row r="24" spans="1:6" ht="15.75">
      <c r="A24" s="475">
        <v>17</v>
      </c>
      <c r="B24" s="475" t="s">
        <v>632</v>
      </c>
      <c r="C24" s="341"/>
      <c r="D24" s="341"/>
      <c r="E24" s="341"/>
      <c r="F24" s="341"/>
    </row>
    <row r="25" spans="1:6" ht="15.75">
      <c r="A25" s="475">
        <v>18</v>
      </c>
      <c r="B25" s="475" t="s">
        <v>759</v>
      </c>
      <c r="C25" s="341"/>
      <c r="D25" s="341"/>
      <c r="E25" s="341"/>
      <c r="F25" s="341"/>
    </row>
    <row r="26" spans="1:6" ht="15.75">
      <c r="A26" s="475">
        <v>19</v>
      </c>
      <c r="B26" s="475" t="s">
        <v>684</v>
      </c>
      <c r="C26" s="341"/>
      <c r="D26" s="341"/>
      <c r="E26" s="341"/>
      <c r="F26" s="341"/>
    </row>
    <row r="27" spans="1:6" ht="15.75">
      <c r="A27" s="475">
        <v>20</v>
      </c>
      <c r="B27" s="475" t="s">
        <v>760</v>
      </c>
      <c r="C27" s="341"/>
      <c r="D27" s="341"/>
      <c r="E27" s="341"/>
      <c r="F27" s="341"/>
    </row>
    <row r="28" spans="1:6" ht="15.75">
      <c r="A28" s="475">
        <v>21</v>
      </c>
      <c r="B28" s="475" t="s">
        <v>858</v>
      </c>
      <c r="C28" s="341"/>
      <c r="D28" s="341"/>
      <c r="E28" s="341"/>
      <c r="F28" s="341"/>
    </row>
    <row r="29" spans="1:6" ht="15.75">
      <c r="A29" s="475">
        <v>22</v>
      </c>
      <c r="B29" s="475" t="s">
        <v>214</v>
      </c>
      <c r="C29" s="341"/>
      <c r="D29" s="341"/>
      <c r="E29" s="341"/>
      <c r="F29" s="341"/>
    </row>
    <row r="30" spans="1:6" ht="15.75">
      <c r="A30" s="475">
        <v>23</v>
      </c>
      <c r="B30" s="475" t="s">
        <v>423</v>
      </c>
      <c r="C30" s="341"/>
      <c r="D30" s="341"/>
      <c r="E30" s="341"/>
      <c r="F30" s="341"/>
    </row>
    <row r="31" spans="1:6" ht="15.75">
      <c r="A31" s="579">
        <v>24</v>
      </c>
      <c r="B31" s="475" t="s">
        <v>859</v>
      </c>
      <c r="C31" s="341"/>
      <c r="D31" s="341"/>
      <c r="E31" s="341"/>
      <c r="F31" s="341"/>
    </row>
    <row r="32" spans="1:6" ht="15.75">
      <c r="A32" s="579"/>
      <c r="B32" s="475" t="s">
        <v>860</v>
      </c>
      <c r="C32" s="341"/>
      <c r="D32" s="341"/>
      <c r="E32" s="341"/>
      <c r="F32" s="341"/>
    </row>
    <row r="33" spans="1:6" ht="15.75">
      <c r="A33" s="579"/>
      <c r="B33" s="475" t="s">
        <v>861</v>
      </c>
      <c r="C33" s="341"/>
      <c r="D33" s="341"/>
      <c r="E33" s="341"/>
      <c r="F33" s="341"/>
    </row>
    <row r="34" spans="1:6" ht="15.75">
      <c r="A34" s="475">
        <v>25</v>
      </c>
      <c r="B34" s="475" t="s">
        <v>550</v>
      </c>
      <c r="C34" s="341"/>
      <c r="D34" s="341"/>
      <c r="E34" s="341"/>
      <c r="F34" s="341"/>
    </row>
    <row r="35" spans="1:6" ht="15.75">
      <c r="A35" s="475">
        <v>26</v>
      </c>
      <c r="B35" s="475" t="s">
        <v>610</v>
      </c>
      <c r="C35" s="341"/>
      <c r="D35" s="341"/>
      <c r="E35" s="341"/>
      <c r="F35" s="341"/>
    </row>
    <row r="36" spans="1:6" ht="15.75">
      <c r="A36" s="475">
        <v>27</v>
      </c>
      <c r="B36" s="475" t="s">
        <v>661</v>
      </c>
      <c r="C36" s="341"/>
      <c r="D36" s="341"/>
      <c r="E36" s="341"/>
      <c r="F36" s="341"/>
    </row>
    <row r="37" spans="1:6" ht="15.75">
      <c r="A37" s="475">
        <v>28</v>
      </c>
      <c r="B37" s="475" t="s">
        <v>164</v>
      </c>
      <c r="C37" s="341"/>
      <c r="D37" s="341"/>
      <c r="E37" s="341"/>
      <c r="F37" s="341"/>
    </row>
    <row r="38" spans="1:6" ht="15.75">
      <c r="A38" s="475">
        <v>29</v>
      </c>
      <c r="B38" s="475" t="s">
        <v>250</v>
      </c>
      <c r="C38" s="341"/>
      <c r="D38" s="341"/>
      <c r="E38" s="341"/>
      <c r="F38" s="341"/>
    </row>
    <row r="39" spans="1:6" ht="15.75">
      <c r="A39" s="475">
        <v>30</v>
      </c>
      <c r="B39" s="475" t="s">
        <v>258</v>
      </c>
      <c r="C39" s="341"/>
      <c r="D39" s="341"/>
      <c r="E39" s="341"/>
      <c r="F39" s="341"/>
    </row>
    <row r="40" spans="1:6" ht="15.75">
      <c r="A40" s="475">
        <v>31</v>
      </c>
      <c r="B40" s="475" t="s">
        <v>267</v>
      </c>
      <c r="C40" s="341"/>
      <c r="D40" s="341"/>
      <c r="E40" s="341"/>
      <c r="F40" s="341"/>
    </row>
    <row r="41" spans="1:6" ht="15.75">
      <c r="A41" s="475">
        <v>32</v>
      </c>
      <c r="B41" s="475" t="s">
        <v>269</v>
      </c>
      <c r="C41" s="341"/>
      <c r="D41" s="341"/>
      <c r="E41" s="341"/>
      <c r="F41" s="341"/>
    </row>
    <row r="42" spans="1:6" ht="15.75">
      <c r="A42" s="475">
        <v>33</v>
      </c>
      <c r="B42" s="475" t="s">
        <v>282</v>
      </c>
      <c r="C42" s="341"/>
      <c r="D42" s="341"/>
      <c r="E42" s="341"/>
      <c r="F42" s="341"/>
    </row>
    <row r="43" spans="1:6" ht="15.75">
      <c r="A43" s="475">
        <v>34</v>
      </c>
      <c r="B43" s="475" t="s">
        <v>285</v>
      </c>
      <c r="C43" s="341"/>
      <c r="D43" s="341"/>
      <c r="E43" s="341"/>
      <c r="F43" s="341"/>
    </row>
    <row r="44" spans="1:6" ht="15.75">
      <c r="A44" s="475">
        <v>35</v>
      </c>
      <c r="B44" s="475" t="s">
        <v>292</v>
      </c>
      <c r="C44" s="341"/>
      <c r="D44" s="341"/>
      <c r="E44" s="341"/>
      <c r="F44" s="341"/>
    </row>
    <row r="45" spans="1:6" ht="15.75">
      <c r="A45" s="475">
        <v>36</v>
      </c>
      <c r="B45" s="475" t="s">
        <v>298</v>
      </c>
      <c r="C45" s="341"/>
      <c r="D45" s="341"/>
      <c r="E45" s="341"/>
      <c r="F45" s="341"/>
    </row>
    <row r="46" spans="1:6" ht="15.75">
      <c r="A46" s="475">
        <v>37</v>
      </c>
      <c r="B46" s="475" t="s">
        <v>323</v>
      </c>
      <c r="C46" s="341"/>
      <c r="D46" s="341"/>
      <c r="E46" s="341"/>
      <c r="F46" s="341"/>
    </row>
    <row r="47" spans="1:6" ht="15.75">
      <c r="A47" s="475">
        <v>38</v>
      </c>
      <c r="B47" s="475" t="s">
        <v>329</v>
      </c>
      <c r="C47" s="341"/>
      <c r="D47" s="341"/>
      <c r="E47" s="341"/>
      <c r="F47" s="341"/>
    </row>
    <row r="48" spans="1:6" ht="15.75">
      <c r="A48" s="475">
        <v>39</v>
      </c>
      <c r="B48" s="475" t="s">
        <v>358</v>
      </c>
      <c r="C48" s="341"/>
      <c r="D48" s="341"/>
      <c r="E48" s="341"/>
      <c r="F48" s="341"/>
    </row>
    <row r="49" spans="1:6" ht="15.75">
      <c r="A49" s="475">
        <v>40</v>
      </c>
      <c r="B49" s="475" t="s">
        <v>362</v>
      </c>
      <c r="C49" s="341"/>
      <c r="D49" s="341"/>
      <c r="E49" s="341"/>
      <c r="F49" s="341"/>
    </row>
    <row r="50" spans="1:6" ht="15.75">
      <c r="A50" s="475">
        <v>41</v>
      </c>
      <c r="B50" s="475" t="s">
        <v>364</v>
      </c>
      <c r="C50" s="341"/>
      <c r="D50" s="341"/>
      <c r="E50" s="341"/>
      <c r="F50" s="341"/>
    </row>
    <row r="51" spans="1:6" ht="15.75">
      <c r="A51" s="475">
        <v>42</v>
      </c>
      <c r="B51" s="475" t="s">
        <v>394</v>
      </c>
      <c r="C51" s="341"/>
      <c r="D51" s="341"/>
      <c r="E51" s="341"/>
      <c r="F51" s="341"/>
    </row>
    <row r="52" spans="1:6" ht="15.75">
      <c r="A52" s="475">
        <v>43</v>
      </c>
      <c r="B52" s="475" t="s">
        <v>403</v>
      </c>
      <c r="C52" s="341"/>
      <c r="D52" s="341"/>
      <c r="E52" s="341"/>
      <c r="F52" s="341"/>
    </row>
    <row r="53" spans="1:6" ht="15.75">
      <c r="A53" s="475">
        <v>44</v>
      </c>
      <c r="B53" s="475" t="s">
        <v>419</v>
      </c>
      <c r="C53" s="341"/>
      <c r="D53" s="341"/>
      <c r="E53" s="341"/>
      <c r="F53" s="341"/>
    </row>
    <row r="54" spans="1:6" ht="15.75">
      <c r="A54" s="475">
        <v>45</v>
      </c>
      <c r="B54" s="475" t="s">
        <v>463</v>
      </c>
      <c r="C54" s="341"/>
      <c r="D54" s="341"/>
      <c r="E54" s="341"/>
      <c r="F54" s="341"/>
    </row>
    <row r="55" spans="1:6" ht="15.75">
      <c r="A55" s="475">
        <v>46</v>
      </c>
      <c r="B55" s="475" t="s">
        <v>465</v>
      </c>
      <c r="C55" s="341"/>
      <c r="D55" s="341"/>
      <c r="E55" s="341"/>
      <c r="F55" s="341"/>
    </row>
    <row r="56" spans="1:6" ht="15.75">
      <c r="A56" s="475">
        <v>47</v>
      </c>
      <c r="B56" s="475" t="s">
        <v>471</v>
      </c>
      <c r="C56" s="341"/>
      <c r="D56" s="341"/>
      <c r="E56" s="341"/>
      <c r="F56" s="341"/>
    </row>
    <row r="57" spans="1:6" ht="15.75">
      <c r="A57" s="475">
        <v>48</v>
      </c>
      <c r="B57" s="475" t="s">
        <v>467</v>
      </c>
      <c r="C57" s="341"/>
      <c r="D57" s="341"/>
      <c r="E57" s="341"/>
      <c r="F57" s="341"/>
    </row>
    <row r="58" spans="1:6" ht="15.75">
      <c r="A58" s="475">
        <v>49</v>
      </c>
      <c r="B58" s="475" t="s">
        <v>474</v>
      </c>
      <c r="C58" s="341"/>
      <c r="D58" s="341"/>
      <c r="E58" s="341"/>
      <c r="F58" s="341"/>
    </row>
    <row r="59" spans="1:6" ht="15.75">
      <c r="A59" s="475">
        <v>50</v>
      </c>
      <c r="B59" s="475" t="s">
        <v>486</v>
      </c>
      <c r="C59" s="341"/>
      <c r="D59" s="341"/>
      <c r="E59" s="341"/>
      <c r="F59" s="341"/>
    </row>
    <row r="60" spans="1:6" ht="15.75">
      <c r="A60" s="475">
        <v>51</v>
      </c>
      <c r="B60" s="475" t="s">
        <v>491</v>
      </c>
      <c r="C60" s="341"/>
      <c r="D60" s="341"/>
      <c r="E60" s="341"/>
      <c r="F60" s="341"/>
    </row>
    <row r="61" spans="1:6" ht="15.75">
      <c r="A61" s="475">
        <v>52</v>
      </c>
      <c r="B61" s="475" t="s">
        <v>514</v>
      </c>
      <c r="C61" s="341"/>
      <c r="D61" s="341"/>
      <c r="E61" s="341"/>
      <c r="F61" s="341"/>
    </row>
    <row r="62" spans="1:6" ht="15.75">
      <c r="A62" s="475">
        <v>53</v>
      </c>
      <c r="B62" s="475" t="s">
        <v>518</v>
      </c>
      <c r="C62" s="341"/>
      <c r="D62" s="341"/>
      <c r="E62" s="341"/>
      <c r="F62" s="341"/>
    </row>
    <row r="63" spans="1:6" ht="15.75">
      <c r="A63" s="475">
        <v>54</v>
      </c>
      <c r="B63" s="475" t="s">
        <v>521</v>
      </c>
      <c r="C63" s="341"/>
      <c r="D63" s="341"/>
      <c r="E63" s="341"/>
      <c r="F63" s="341"/>
    </row>
    <row r="64" spans="1:6" ht="15.75">
      <c r="A64" s="475">
        <v>55</v>
      </c>
      <c r="B64" s="475" t="s">
        <v>531</v>
      </c>
      <c r="C64" s="341"/>
      <c r="D64" s="341"/>
      <c r="E64" s="341"/>
      <c r="F64" s="341"/>
    </row>
    <row r="65" spans="1:6" ht="15.75">
      <c r="A65" s="475">
        <v>56</v>
      </c>
      <c r="B65" s="475" t="s">
        <v>536</v>
      </c>
      <c r="C65" s="341"/>
      <c r="D65" s="341"/>
      <c r="E65" s="341"/>
      <c r="F65" s="341"/>
    </row>
    <row r="66" spans="1:6" ht="15.75">
      <c r="A66" s="475">
        <v>57</v>
      </c>
      <c r="B66" s="475" t="s">
        <v>540</v>
      </c>
      <c r="C66" s="341"/>
      <c r="D66" s="341"/>
      <c r="E66" s="341"/>
      <c r="F66" s="341"/>
    </row>
    <row r="67" spans="1:6" ht="15.75">
      <c r="A67" s="475">
        <v>58</v>
      </c>
      <c r="B67" s="475" t="s">
        <v>542</v>
      </c>
      <c r="C67" s="341"/>
      <c r="D67" s="341"/>
      <c r="E67" s="341"/>
      <c r="F67" s="341"/>
    </row>
    <row r="68" spans="1:6" ht="15.75">
      <c r="A68" s="475">
        <v>59</v>
      </c>
      <c r="B68" s="475" t="s">
        <v>545</v>
      </c>
      <c r="C68" s="341"/>
      <c r="D68" s="341"/>
      <c r="E68" s="341"/>
      <c r="F68" s="341"/>
    </row>
    <row r="69" spans="1:6" ht="15.75">
      <c r="A69" s="475">
        <v>60</v>
      </c>
      <c r="B69" s="475" t="s">
        <v>567</v>
      </c>
      <c r="C69" s="341"/>
      <c r="D69" s="341"/>
      <c r="E69" s="341"/>
      <c r="F69" s="341"/>
    </row>
    <row r="70" spans="1:6" ht="15.75">
      <c r="A70" s="475">
        <v>61</v>
      </c>
      <c r="B70" s="475" t="s">
        <v>570</v>
      </c>
      <c r="C70" s="341"/>
      <c r="D70" s="341"/>
      <c r="E70" s="341"/>
      <c r="F70" s="341"/>
    </row>
    <row r="71" spans="1:6" ht="15.75">
      <c r="A71" s="475">
        <v>62</v>
      </c>
      <c r="B71" s="475" t="s">
        <v>574</v>
      </c>
      <c r="C71" s="341"/>
      <c r="D71" s="341"/>
      <c r="E71" s="341"/>
      <c r="F71" s="341"/>
    </row>
    <row r="72" spans="1:6" ht="15.75">
      <c r="A72" s="475">
        <v>63</v>
      </c>
      <c r="B72" s="475" t="s">
        <v>576</v>
      </c>
      <c r="C72" s="341"/>
      <c r="D72" s="341"/>
      <c r="E72" s="341"/>
      <c r="F72" s="341"/>
    </row>
    <row r="73" spans="1:6" ht="15.75">
      <c r="A73" s="475">
        <v>64</v>
      </c>
      <c r="B73" s="475" t="s">
        <v>578</v>
      </c>
      <c r="C73" s="341"/>
      <c r="D73" s="341"/>
      <c r="E73" s="341"/>
      <c r="F73" s="341"/>
    </row>
    <row r="74" spans="1:6" ht="15.75">
      <c r="A74" s="475">
        <v>65</v>
      </c>
      <c r="B74" s="475" t="s">
        <v>582</v>
      </c>
      <c r="C74" s="341"/>
      <c r="D74" s="341"/>
      <c r="E74" s="341"/>
      <c r="F74" s="341"/>
    </row>
    <row r="75" spans="1:6" ht="15.75">
      <c r="A75" s="475">
        <v>66</v>
      </c>
      <c r="B75" s="475" t="s">
        <v>598</v>
      </c>
      <c r="C75" s="341"/>
      <c r="D75" s="341"/>
      <c r="E75" s="341"/>
      <c r="F75" s="341"/>
    </row>
    <row r="76" spans="1:6" ht="15.75">
      <c r="A76" s="475">
        <v>67</v>
      </c>
      <c r="B76" s="475" t="s">
        <v>607</v>
      </c>
      <c r="C76" s="341"/>
      <c r="D76" s="341"/>
      <c r="E76" s="341"/>
      <c r="F76" s="341"/>
    </row>
    <row r="77" spans="1:6" ht="15.75">
      <c r="A77" s="475">
        <v>68</v>
      </c>
      <c r="B77" s="475" t="s">
        <v>616</v>
      </c>
      <c r="C77" s="341"/>
      <c r="D77" s="341"/>
      <c r="E77" s="341"/>
      <c r="F77" s="341"/>
    </row>
    <row r="78" spans="1:6" ht="15.75">
      <c r="A78" s="475">
        <v>69</v>
      </c>
      <c r="B78" s="475" t="s">
        <v>622</v>
      </c>
      <c r="C78" s="341"/>
      <c r="D78" s="341"/>
      <c r="E78" s="341"/>
      <c r="F78" s="341"/>
    </row>
    <row r="79" spans="1:6" ht="15.75">
      <c r="A79" s="475">
        <v>70</v>
      </c>
      <c r="B79" s="475" t="s">
        <v>626</v>
      </c>
      <c r="C79" s="341"/>
      <c r="D79" s="341"/>
      <c r="E79" s="341"/>
      <c r="F79" s="341"/>
    </row>
    <row r="80" spans="1:6" ht="15.75">
      <c r="A80" s="475">
        <v>71</v>
      </c>
      <c r="B80" s="475" t="s">
        <v>634</v>
      </c>
      <c r="C80" s="341"/>
      <c r="D80" s="341"/>
      <c r="E80" s="341"/>
      <c r="F80" s="341"/>
    </row>
    <row r="81" spans="1:6" ht="15.75">
      <c r="A81" s="475">
        <v>72</v>
      </c>
      <c r="B81" s="475" t="s">
        <v>862</v>
      </c>
      <c r="C81" s="341"/>
      <c r="D81" s="341"/>
      <c r="E81" s="341"/>
      <c r="F81" s="341"/>
    </row>
    <row r="82" spans="1:6" ht="15.75">
      <c r="A82" s="475">
        <v>73</v>
      </c>
      <c r="B82" s="475" t="s">
        <v>658</v>
      </c>
      <c r="C82" s="341"/>
      <c r="D82" s="341"/>
      <c r="E82" s="341"/>
      <c r="F82" s="341"/>
    </row>
    <row r="83" spans="1:6" ht="15.75">
      <c r="A83" s="475">
        <v>74</v>
      </c>
      <c r="B83" s="475" t="s">
        <v>687</v>
      </c>
      <c r="C83" s="341"/>
      <c r="D83" s="341"/>
      <c r="E83" s="341"/>
      <c r="F83" s="341"/>
    </row>
    <row r="84" spans="1:6" ht="15.75">
      <c r="A84" s="475">
        <v>75</v>
      </c>
      <c r="B84" s="475" t="s">
        <v>307</v>
      </c>
      <c r="C84" s="341"/>
      <c r="D84" s="341"/>
      <c r="E84" s="341"/>
      <c r="F84" s="341"/>
    </row>
    <row r="85" spans="1:6" ht="15.75">
      <c r="A85" s="475">
        <v>76</v>
      </c>
      <c r="B85" s="475" t="s">
        <v>752</v>
      </c>
      <c r="C85" s="341"/>
      <c r="D85" s="341"/>
      <c r="E85" s="341"/>
      <c r="F85" s="341"/>
    </row>
    <row r="86" spans="1:6" ht="15.75">
      <c r="A86" s="475">
        <v>77</v>
      </c>
      <c r="B86" s="475" t="s">
        <v>863</v>
      </c>
      <c r="C86" s="341"/>
      <c r="D86" s="341"/>
      <c r="E86" s="341"/>
      <c r="F86" s="341"/>
    </row>
    <row r="87" spans="1:6" ht="15.75">
      <c r="A87" s="475">
        <v>78</v>
      </c>
      <c r="B87" s="475" t="s">
        <v>864</v>
      </c>
      <c r="C87" s="341"/>
      <c r="D87" s="341"/>
      <c r="E87" s="341"/>
      <c r="F87" s="341"/>
    </row>
    <row r="88" spans="1:6" ht="15.75">
      <c r="A88" s="475">
        <v>79</v>
      </c>
      <c r="B88" s="475" t="s">
        <v>304</v>
      </c>
      <c r="C88" s="341"/>
      <c r="D88" s="341"/>
      <c r="E88" s="341"/>
      <c r="F88" s="341"/>
    </row>
    <row r="89" spans="1:6" ht="15.75">
      <c r="A89" s="475">
        <v>83</v>
      </c>
      <c r="B89" s="475" t="s">
        <v>865</v>
      </c>
      <c r="C89" s="341"/>
      <c r="D89" s="341"/>
      <c r="E89" s="341"/>
      <c r="F89" s="341"/>
    </row>
    <row r="90" spans="1:6" ht="15.75">
      <c r="A90" s="475">
        <v>86</v>
      </c>
      <c r="B90" s="475" t="s">
        <v>866</v>
      </c>
      <c r="C90" s="341"/>
      <c r="D90" s="341"/>
      <c r="E90" s="341"/>
      <c r="F90" s="341"/>
    </row>
    <row r="91" spans="1:6" ht="15.75">
      <c r="A91" s="475">
        <v>87</v>
      </c>
      <c r="B91" s="475" t="s">
        <v>867</v>
      </c>
      <c r="C91" s="341"/>
      <c r="D91" s="341"/>
      <c r="E91" s="341"/>
      <c r="F91" s="341"/>
    </row>
    <row r="92" spans="1:6" ht="15.75">
      <c r="A92" s="475">
        <v>89</v>
      </c>
      <c r="B92" s="475" t="s">
        <v>868</v>
      </c>
      <c r="C92" s="341"/>
      <c r="D92" s="341"/>
      <c r="E92" s="341"/>
      <c r="F92" s="341"/>
    </row>
    <row r="93" spans="1:6" ht="15.75">
      <c r="A93" s="475">
        <v>91</v>
      </c>
      <c r="B93" s="475" t="s">
        <v>455</v>
      </c>
      <c r="C93" s="341"/>
      <c r="D93" s="341"/>
      <c r="E93" s="341"/>
      <c r="F93" s="341"/>
    </row>
    <row r="94" spans="1:6" ht="15.75">
      <c r="A94" s="475">
        <v>92</v>
      </c>
      <c r="B94" s="475" t="s">
        <v>869</v>
      </c>
      <c r="C94" s="341"/>
      <c r="D94" s="341"/>
      <c r="E94" s="341"/>
      <c r="F94" s="341"/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3" sqref="B3"/>
    </sheetView>
  </sheetViews>
  <sheetFormatPr defaultRowHeight="15"/>
  <sheetData>
    <row r="1" spans="1:6">
      <c r="A1" s="296" t="s">
        <v>1028</v>
      </c>
      <c r="B1" s="297"/>
      <c r="C1" s="297"/>
      <c r="D1" s="297"/>
      <c r="E1" s="297"/>
      <c r="F1" s="297"/>
    </row>
    <row r="2" spans="1:6">
      <c r="A2" s="300"/>
      <c r="B2" s="300"/>
      <c r="C2" s="300"/>
      <c r="D2" s="300"/>
      <c r="E2" s="300"/>
      <c r="F2" s="300"/>
    </row>
    <row r="3" spans="1:6">
      <c r="A3" s="300"/>
      <c r="B3" s="300">
        <f>VLOOKUP('1.Общие данные по зданию'!C7,Климатология2025!B6:F94,IF('1.Общие данные по зданию'!C17=18,2,IF('1.Общие данные по зданию'!C17=20,3,IF('1.Общие данные по зданию'!C17=21,4,5))),0)</f>
        <v>0</v>
      </c>
      <c r="C3" s="300"/>
      <c r="D3" s="300"/>
      <c r="E3" s="300"/>
      <c r="F3" s="300"/>
    </row>
    <row r="4" spans="1:6" ht="15.75">
      <c r="A4" s="577"/>
      <c r="B4" s="474"/>
      <c r="C4" s="578" t="s">
        <v>848</v>
      </c>
      <c r="D4" s="578"/>
      <c r="E4" s="578"/>
      <c r="F4" s="578"/>
    </row>
    <row r="5" spans="1:6" ht="18.75">
      <c r="A5" s="577"/>
      <c r="B5" s="474" t="s">
        <v>755</v>
      </c>
      <c r="C5" s="341" t="s">
        <v>849</v>
      </c>
      <c r="D5" s="341" t="s">
        <v>850</v>
      </c>
      <c r="E5" s="341" t="s">
        <v>851</v>
      </c>
      <c r="F5" s="341" t="s">
        <v>852</v>
      </c>
    </row>
    <row r="6" spans="1:6" ht="15.75">
      <c r="A6" s="475">
        <v>1</v>
      </c>
      <c r="B6" s="475" t="s">
        <v>853</v>
      </c>
      <c r="C6" s="341"/>
      <c r="D6" s="341"/>
      <c r="E6" s="341"/>
      <c r="F6" s="341"/>
    </row>
    <row r="7" spans="1:6" ht="15.75">
      <c r="A7" s="475">
        <v>2</v>
      </c>
      <c r="B7" s="475" t="s">
        <v>261</v>
      </c>
      <c r="C7" s="341"/>
      <c r="D7" s="341"/>
      <c r="E7" s="341"/>
      <c r="F7" s="341"/>
    </row>
    <row r="8" spans="1:6" ht="15.75">
      <c r="A8" s="475">
        <v>3</v>
      </c>
      <c r="B8" s="475" t="s">
        <v>271</v>
      </c>
      <c r="C8" s="341"/>
      <c r="D8" s="341"/>
      <c r="E8" s="341"/>
      <c r="F8" s="341"/>
    </row>
    <row r="9" spans="1:6" ht="15.75">
      <c r="A9" s="475">
        <v>4</v>
      </c>
      <c r="B9" s="475" t="s">
        <v>223</v>
      </c>
      <c r="C9" s="341"/>
      <c r="D9" s="341"/>
      <c r="E9" s="341"/>
      <c r="F9" s="341"/>
    </row>
    <row r="10" spans="1:6" ht="15.75">
      <c r="A10" s="475">
        <v>5</v>
      </c>
      <c r="B10" s="475" t="s">
        <v>300</v>
      </c>
      <c r="C10" s="341"/>
      <c r="D10" s="341"/>
      <c r="E10" s="341"/>
      <c r="F10" s="341"/>
    </row>
    <row r="11" spans="1:6" ht="15.75">
      <c r="A11" s="475">
        <v>6</v>
      </c>
      <c r="B11" s="475" t="s">
        <v>326</v>
      </c>
      <c r="C11" s="341"/>
      <c r="D11" s="341"/>
      <c r="E11" s="341"/>
      <c r="F11" s="341"/>
    </row>
    <row r="12" spans="1:6" ht="15.75">
      <c r="A12" s="475">
        <v>7</v>
      </c>
      <c r="B12" s="475" t="s">
        <v>757</v>
      </c>
      <c r="C12" s="341"/>
      <c r="D12" s="341"/>
      <c r="E12" s="341"/>
      <c r="F12" s="341"/>
    </row>
    <row r="13" spans="1:6" ht="15.75">
      <c r="A13" s="475">
        <v>8</v>
      </c>
      <c r="B13" s="475" t="s">
        <v>360</v>
      </c>
      <c r="C13" s="341"/>
      <c r="D13" s="341"/>
      <c r="E13" s="341"/>
      <c r="F13" s="341"/>
    </row>
    <row r="14" spans="1:6" ht="15.75">
      <c r="A14" s="475">
        <v>9</v>
      </c>
      <c r="B14" s="475" t="s">
        <v>384</v>
      </c>
      <c r="C14" s="341"/>
      <c r="D14" s="341"/>
      <c r="E14" s="341"/>
      <c r="F14" s="341"/>
    </row>
    <row r="15" spans="1:6" ht="15.75">
      <c r="A15" s="475">
        <v>10</v>
      </c>
      <c r="B15" s="475" t="s">
        <v>386</v>
      </c>
      <c r="C15" s="341"/>
      <c r="D15" s="341"/>
      <c r="E15" s="341"/>
      <c r="F15" s="341"/>
    </row>
    <row r="16" spans="1:6" ht="15.75">
      <c r="A16" s="475">
        <v>11</v>
      </c>
      <c r="B16" s="475" t="s">
        <v>407</v>
      </c>
      <c r="C16" s="341"/>
      <c r="D16" s="341"/>
      <c r="E16" s="341"/>
      <c r="F16" s="341"/>
    </row>
    <row r="17" spans="1:6" ht="15.75">
      <c r="A17" s="475">
        <v>12</v>
      </c>
      <c r="B17" s="475" t="s">
        <v>482</v>
      </c>
      <c r="C17" s="341"/>
      <c r="D17" s="341"/>
      <c r="E17" s="341"/>
      <c r="F17" s="341"/>
    </row>
    <row r="18" spans="1:6" ht="15.75">
      <c r="A18" s="475">
        <v>13</v>
      </c>
      <c r="B18" s="475" t="s">
        <v>484</v>
      </c>
      <c r="C18" s="341"/>
      <c r="D18" s="341"/>
      <c r="E18" s="341"/>
      <c r="F18" s="341"/>
    </row>
    <row r="19" spans="1:6" ht="15.75">
      <c r="A19" s="579">
        <v>14</v>
      </c>
      <c r="B19" s="475" t="s">
        <v>854</v>
      </c>
      <c r="C19" s="341"/>
      <c r="D19" s="341"/>
      <c r="E19" s="341"/>
      <c r="F19" s="341"/>
    </row>
    <row r="20" spans="1:6" ht="15.75">
      <c r="A20" s="579"/>
      <c r="B20" s="475" t="s">
        <v>855</v>
      </c>
      <c r="C20" s="341"/>
      <c r="D20" s="341"/>
      <c r="E20" s="341"/>
      <c r="F20" s="341"/>
    </row>
    <row r="21" spans="1:6" ht="15.75">
      <c r="A21" s="579"/>
      <c r="B21" s="475" t="s">
        <v>856</v>
      </c>
      <c r="C21" s="341"/>
      <c r="D21" s="341"/>
      <c r="E21" s="341"/>
      <c r="F21" s="341"/>
    </row>
    <row r="22" spans="1:6" ht="15.75">
      <c r="A22" s="475">
        <v>15</v>
      </c>
      <c r="B22" s="475" t="s">
        <v>857</v>
      </c>
      <c r="C22" s="341"/>
      <c r="D22" s="341"/>
      <c r="E22" s="341"/>
      <c r="F22" s="341"/>
    </row>
    <row r="23" spans="1:6" ht="15.75">
      <c r="A23" s="475">
        <v>16</v>
      </c>
      <c r="B23" s="475" t="s">
        <v>618</v>
      </c>
      <c r="C23" s="341"/>
      <c r="D23" s="341"/>
      <c r="E23" s="341"/>
      <c r="F23" s="341"/>
    </row>
    <row r="24" spans="1:6" ht="15.75">
      <c r="A24" s="475">
        <v>17</v>
      </c>
      <c r="B24" s="475" t="s">
        <v>632</v>
      </c>
      <c r="C24" s="341"/>
      <c r="D24" s="341"/>
      <c r="E24" s="341"/>
      <c r="F24" s="341"/>
    </row>
    <row r="25" spans="1:6" ht="15.75">
      <c r="A25" s="475">
        <v>18</v>
      </c>
      <c r="B25" s="475" t="s">
        <v>759</v>
      </c>
      <c r="C25" s="341"/>
      <c r="D25" s="341"/>
      <c r="E25" s="341"/>
      <c r="F25" s="341"/>
    </row>
    <row r="26" spans="1:6" ht="15.75">
      <c r="A26" s="475">
        <v>19</v>
      </c>
      <c r="B26" s="475" t="s">
        <v>684</v>
      </c>
      <c r="C26" s="341"/>
      <c r="D26" s="341"/>
      <c r="E26" s="341"/>
      <c r="F26" s="341"/>
    </row>
    <row r="27" spans="1:6" ht="15.75">
      <c r="A27" s="475">
        <v>20</v>
      </c>
      <c r="B27" s="475" t="s">
        <v>760</v>
      </c>
      <c r="C27" s="341"/>
      <c r="D27" s="341"/>
      <c r="E27" s="341"/>
      <c r="F27" s="341"/>
    </row>
    <row r="28" spans="1:6" ht="15.75">
      <c r="A28" s="475">
        <v>21</v>
      </c>
      <c r="B28" s="475" t="s">
        <v>858</v>
      </c>
      <c r="C28" s="341"/>
      <c r="D28" s="341"/>
      <c r="E28" s="341"/>
      <c r="F28" s="341"/>
    </row>
    <row r="29" spans="1:6" ht="15.75">
      <c r="A29" s="475">
        <v>22</v>
      </c>
      <c r="B29" s="475" t="s">
        <v>214</v>
      </c>
      <c r="C29" s="341"/>
      <c r="D29" s="341"/>
      <c r="E29" s="341"/>
      <c r="F29" s="341"/>
    </row>
    <row r="30" spans="1:6" ht="15.75">
      <c r="A30" s="475">
        <v>23</v>
      </c>
      <c r="B30" s="475" t="s">
        <v>423</v>
      </c>
      <c r="C30" s="341"/>
      <c r="D30" s="341"/>
      <c r="E30" s="341"/>
      <c r="F30" s="341"/>
    </row>
    <row r="31" spans="1:6" ht="15.75">
      <c r="A31" s="579">
        <v>24</v>
      </c>
      <c r="B31" s="475" t="s">
        <v>859</v>
      </c>
      <c r="C31" s="341"/>
      <c r="D31" s="341"/>
      <c r="E31" s="341"/>
      <c r="F31" s="341"/>
    </row>
    <row r="32" spans="1:6" ht="15.75">
      <c r="A32" s="579"/>
      <c r="B32" s="475" t="s">
        <v>860</v>
      </c>
      <c r="C32" s="341"/>
      <c r="D32" s="341"/>
      <c r="E32" s="341"/>
      <c r="F32" s="341"/>
    </row>
    <row r="33" spans="1:6" ht="15.75">
      <c r="A33" s="579"/>
      <c r="B33" s="475" t="s">
        <v>861</v>
      </c>
      <c r="C33" s="341"/>
      <c r="D33" s="341"/>
      <c r="E33" s="341"/>
      <c r="F33" s="341"/>
    </row>
    <row r="34" spans="1:6" ht="15.75">
      <c r="A34" s="475">
        <v>25</v>
      </c>
      <c r="B34" s="475" t="s">
        <v>550</v>
      </c>
      <c r="C34" s="341"/>
      <c r="D34" s="341"/>
      <c r="E34" s="341"/>
      <c r="F34" s="341"/>
    </row>
    <row r="35" spans="1:6" ht="15.75">
      <c r="A35" s="475">
        <v>26</v>
      </c>
      <c r="B35" s="475" t="s">
        <v>610</v>
      </c>
      <c r="C35" s="341"/>
      <c r="D35" s="341"/>
      <c r="E35" s="341"/>
      <c r="F35" s="341"/>
    </row>
    <row r="36" spans="1:6" ht="15.75">
      <c r="A36" s="475">
        <v>27</v>
      </c>
      <c r="B36" s="475" t="s">
        <v>661</v>
      </c>
      <c r="C36" s="341"/>
      <c r="D36" s="341"/>
      <c r="E36" s="341"/>
      <c r="F36" s="341"/>
    </row>
    <row r="37" spans="1:6" ht="15.75">
      <c r="A37" s="475">
        <v>28</v>
      </c>
      <c r="B37" s="475" t="s">
        <v>164</v>
      </c>
      <c r="C37" s="341"/>
      <c r="D37" s="341"/>
      <c r="E37" s="341"/>
      <c r="F37" s="341"/>
    </row>
    <row r="38" spans="1:6" ht="15.75">
      <c r="A38" s="475">
        <v>29</v>
      </c>
      <c r="B38" s="475" t="s">
        <v>250</v>
      </c>
      <c r="C38" s="341"/>
      <c r="D38" s="341"/>
      <c r="E38" s="341"/>
      <c r="F38" s="341"/>
    </row>
    <row r="39" spans="1:6" ht="15.75">
      <c r="A39" s="475">
        <v>30</v>
      </c>
      <c r="B39" s="475" t="s">
        <v>258</v>
      </c>
      <c r="C39" s="341"/>
      <c r="D39" s="341"/>
      <c r="E39" s="341"/>
      <c r="F39" s="341"/>
    </row>
    <row r="40" spans="1:6" ht="15.75">
      <c r="A40" s="475">
        <v>31</v>
      </c>
      <c r="B40" s="475" t="s">
        <v>267</v>
      </c>
      <c r="C40" s="341"/>
      <c r="D40" s="341"/>
      <c r="E40" s="341"/>
      <c r="F40" s="341"/>
    </row>
    <row r="41" spans="1:6" ht="15.75">
      <c r="A41" s="475">
        <v>32</v>
      </c>
      <c r="B41" s="475" t="s">
        <v>269</v>
      </c>
      <c r="C41" s="341"/>
      <c r="D41" s="341"/>
      <c r="E41" s="341"/>
      <c r="F41" s="341"/>
    </row>
    <row r="42" spans="1:6" ht="15.75">
      <c r="A42" s="475">
        <v>33</v>
      </c>
      <c r="B42" s="475" t="s">
        <v>282</v>
      </c>
      <c r="C42" s="341"/>
      <c r="D42" s="341"/>
      <c r="E42" s="341"/>
      <c r="F42" s="341"/>
    </row>
    <row r="43" spans="1:6" ht="15.75">
      <c r="A43" s="475">
        <v>34</v>
      </c>
      <c r="B43" s="475" t="s">
        <v>285</v>
      </c>
      <c r="C43" s="341"/>
      <c r="D43" s="341"/>
      <c r="E43" s="341"/>
      <c r="F43" s="341"/>
    </row>
    <row r="44" spans="1:6" ht="15.75">
      <c r="A44" s="475">
        <v>35</v>
      </c>
      <c r="B44" s="475" t="s">
        <v>292</v>
      </c>
      <c r="C44" s="341"/>
      <c r="D44" s="341"/>
      <c r="E44" s="341"/>
      <c r="F44" s="341"/>
    </row>
    <row r="45" spans="1:6" ht="15.75">
      <c r="A45" s="475">
        <v>36</v>
      </c>
      <c r="B45" s="475" t="s">
        <v>298</v>
      </c>
      <c r="C45" s="341"/>
      <c r="D45" s="341"/>
      <c r="E45" s="341"/>
      <c r="F45" s="341"/>
    </row>
    <row r="46" spans="1:6" ht="15.75">
      <c r="A46" s="475">
        <v>37</v>
      </c>
      <c r="B46" s="475" t="s">
        <v>323</v>
      </c>
      <c r="C46" s="341"/>
      <c r="D46" s="341"/>
      <c r="E46" s="341"/>
      <c r="F46" s="341"/>
    </row>
    <row r="47" spans="1:6" ht="15.75">
      <c r="A47" s="475">
        <v>38</v>
      </c>
      <c r="B47" s="475" t="s">
        <v>329</v>
      </c>
      <c r="C47" s="341"/>
      <c r="D47" s="341"/>
      <c r="E47" s="341"/>
      <c r="F47" s="341"/>
    </row>
    <row r="48" spans="1:6" ht="15.75">
      <c r="A48" s="475">
        <v>39</v>
      </c>
      <c r="B48" s="475" t="s">
        <v>358</v>
      </c>
      <c r="C48" s="341"/>
      <c r="D48" s="341"/>
      <c r="E48" s="341"/>
      <c r="F48" s="341"/>
    </row>
    <row r="49" spans="1:6" ht="15.75">
      <c r="A49" s="475">
        <v>40</v>
      </c>
      <c r="B49" s="475" t="s">
        <v>362</v>
      </c>
      <c r="C49" s="341"/>
      <c r="D49" s="341"/>
      <c r="E49" s="341"/>
      <c r="F49" s="341"/>
    </row>
    <row r="50" spans="1:6" ht="15.75">
      <c r="A50" s="475">
        <v>41</v>
      </c>
      <c r="B50" s="475" t="s">
        <v>364</v>
      </c>
      <c r="C50" s="341"/>
      <c r="D50" s="341"/>
      <c r="E50" s="341"/>
      <c r="F50" s="341"/>
    </row>
    <row r="51" spans="1:6" ht="15.75">
      <c r="A51" s="475">
        <v>42</v>
      </c>
      <c r="B51" s="475" t="s">
        <v>394</v>
      </c>
      <c r="C51" s="341"/>
      <c r="D51" s="341"/>
      <c r="E51" s="341"/>
      <c r="F51" s="341"/>
    </row>
    <row r="52" spans="1:6" ht="15.75">
      <c r="A52" s="475">
        <v>43</v>
      </c>
      <c r="B52" s="475" t="s">
        <v>403</v>
      </c>
      <c r="C52" s="341"/>
      <c r="D52" s="341"/>
      <c r="E52" s="341"/>
      <c r="F52" s="341"/>
    </row>
    <row r="53" spans="1:6" ht="15.75">
      <c r="A53" s="475">
        <v>44</v>
      </c>
      <c r="B53" s="475" t="s">
        <v>419</v>
      </c>
      <c r="C53" s="341"/>
      <c r="D53" s="341"/>
      <c r="E53" s="341"/>
      <c r="F53" s="341"/>
    </row>
    <row r="54" spans="1:6" ht="15.75">
      <c r="A54" s="475">
        <v>45</v>
      </c>
      <c r="B54" s="475" t="s">
        <v>463</v>
      </c>
      <c r="C54" s="341"/>
      <c r="D54" s="341"/>
      <c r="E54" s="341"/>
      <c r="F54" s="341"/>
    </row>
    <row r="55" spans="1:6" ht="15.75">
      <c r="A55" s="475">
        <v>46</v>
      </c>
      <c r="B55" s="475" t="s">
        <v>465</v>
      </c>
      <c r="C55" s="341"/>
      <c r="D55" s="341"/>
      <c r="E55" s="341"/>
      <c r="F55" s="341"/>
    </row>
    <row r="56" spans="1:6" ht="15.75">
      <c r="A56" s="475">
        <v>47</v>
      </c>
      <c r="B56" s="475" t="s">
        <v>471</v>
      </c>
      <c r="C56" s="341"/>
      <c r="D56" s="341"/>
      <c r="E56" s="341"/>
      <c r="F56" s="341"/>
    </row>
    <row r="57" spans="1:6" ht="15.75">
      <c r="A57" s="475">
        <v>48</v>
      </c>
      <c r="B57" s="475" t="s">
        <v>467</v>
      </c>
      <c r="C57" s="341"/>
      <c r="D57" s="341"/>
      <c r="E57" s="341"/>
      <c r="F57" s="341"/>
    </row>
    <row r="58" spans="1:6" ht="15.75">
      <c r="A58" s="475">
        <v>49</v>
      </c>
      <c r="B58" s="475" t="s">
        <v>474</v>
      </c>
      <c r="C58" s="341"/>
      <c r="D58" s="341"/>
      <c r="E58" s="341"/>
      <c r="F58" s="341"/>
    </row>
    <row r="59" spans="1:6" ht="15.75">
      <c r="A59" s="475">
        <v>50</v>
      </c>
      <c r="B59" s="475" t="s">
        <v>486</v>
      </c>
      <c r="C59" s="341"/>
      <c r="D59" s="341"/>
      <c r="E59" s="341"/>
      <c r="F59" s="341"/>
    </row>
    <row r="60" spans="1:6" ht="15.75">
      <c r="A60" s="475">
        <v>51</v>
      </c>
      <c r="B60" s="475" t="s">
        <v>491</v>
      </c>
      <c r="C60" s="341"/>
      <c r="D60" s="341"/>
      <c r="E60" s="341"/>
      <c r="F60" s="341"/>
    </row>
    <row r="61" spans="1:6" ht="15.75">
      <c r="A61" s="475">
        <v>52</v>
      </c>
      <c r="B61" s="475" t="s">
        <v>514</v>
      </c>
      <c r="C61" s="341"/>
      <c r="D61" s="341"/>
      <c r="E61" s="341"/>
      <c r="F61" s="341"/>
    </row>
    <row r="62" spans="1:6" ht="15.75">
      <c r="A62" s="475">
        <v>53</v>
      </c>
      <c r="B62" s="475" t="s">
        <v>518</v>
      </c>
      <c r="C62" s="341"/>
      <c r="D62" s="341"/>
      <c r="E62" s="341"/>
      <c r="F62" s="341"/>
    </row>
    <row r="63" spans="1:6" ht="15.75">
      <c r="A63" s="475">
        <v>54</v>
      </c>
      <c r="B63" s="475" t="s">
        <v>521</v>
      </c>
      <c r="C63" s="341"/>
      <c r="D63" s="341"/>
      <c r="E63" s="341"/>
      <c r="F63" s="341"/>
    </row>
    <row r="64" spans="1:6" ht="15.75">
      <c r="A64" s="475">
        <v>55</v>
      </c>
      <c r="B64" s="475" t="s">
        <v>531</v>
      </c>
      <c r="C64" s="341"/>
      <c r="D64" s="341"/>
      <c r="E64" s="341"/>
      <c r="F64" s="341"/>
    </row>
    <row r="65" spans="1:6" ht="15.75">
      <c r="A65" s="475">
        <v>56</v>
      </c>
      <c r="B65" s="475" t="s">
        <v>536</v>
      </c>
      <c r="C65" s="341"/>
      <c r="D65" s="341"/>
      <c r="E65" s="341"/>
      <c r="F65" s="341"/>
    </row>
    <row r="66" spans="1:6" ht="15.75">
      <c r="A66" s="475">
        <v>57</v>
      </c>
      <c r="B66" s="475" t="s">
        <v>540</v>
      </c>
      <c r="C66" s="341"/>
      <c r="D66" s="341"/>
      <c r="E66" s="341"/>
      <c r="F66" s="341"/>
    </row>
    <row r="67" spans="1:6" ht="15.75">
      <c r="A67" s="475">
        <v>58</v>
      </c>
      <c r="B67" s="475" t="s">
        <v>542</v>
      </c>
      <c r="C67" s="341"/>
      <c r="D67" s="341"/>
      <c r="E67" s="341"/>
      <c r="F67" s="341"/>
    </row>
    <row r="68" spans="1:6" ht="15.75">
      <c r="A68" s="475">
        <v>59</v>
      </c>
      <c r="B68" s="475" t="s">
        <v>545</v>
      </c>
      <c r="C68" s="341"/>
      <c r="D68" s="341"/>
      <c r="E68" s="341"/>
      <c r="F68" s="341"/>
    </row>
    <row r="69" spans="1:6" ht="15.75">
      <c r="A69" s="475">
        <v>60</v>
      </c>
      <c r="B69" s="475" t="s">
        <v>567</v>
      </c>
      <c r="C69" s="341"/>
      <c r="D69" s="341"/>
      <c r="E69" s="341"/>
      <c r="F69" s="341"/>
    </row>
    <row r="70" spans="1:6" ht="15.75">
      <c r="A70" s="475">
        <v>61</v>
      </c>
      <c r="B70" s="475" t="s">
        <v>570</v>
      </c>
      <c r="C70" s="341"/>
      <c r="D70" s="341"/>
      <c r="E70" s="341"/>
      <c r="F70" s="341"/>
    </row>
    <row r="71" spans="1:6" ht="15.75">
      <c r="A71" s="475">
        <v>62</v>
      </c>
      <c r="B71" s="475" t="s">
        <v>574</v>
      </c>
      <c r="C71" s="341"/>
      <c r="D71" s="341"/>
      <c r="E71" s="341"/>
      <c r="F71" s="341"/>
    </row>
    <row r="72" spans="1:6" ht="15.75">
      <c r="A72" s="475">
        <v>63</v>
      </c>
      <c r="B72" s="475" t="s">
        <v>576</v>
      </c>
      <c r="C72" s="341"/>
      <c r="D72" s="341"/>
      <c r="E72" s="341"/>
      <c r="F72" s="341"/>
    </row>
    <row r="73" spans="1:6" ht="15.75">
      <c r="A73" s="475">
        <v>64</v>
      </c>
      <c r="B73" s="475" t="s">
        <v>578</v>
      </c>
      <c r="C73" s="341"/>
      <c r="D73" s="341"/>
      <c r="E73" s="341"/>
      <c r="F73" s="341"/>
    </row>
    <row r="74" spans="1:6" ht="15.75">
      <c r="A74" s="475">
        <v>65</v>
      </c>
      <c r="B74" s="475" t="s">
        <v>582</v>
      </c>
      <c r="C74" s="341"/>
      <c r="D74" s="341"/>
      <c r="E74" s="341"/>
      <c r="F74" s="341"/>
    </row>
    <row r="75" spans="1:6" ht="15.75">
      <c r="A75" s="475">
        <v>66</v>
      </c>
      <c r="B75" s="475" t="s">
        <v>598</v>
      </c>
      <c r="C75" s="341"/>
      <c r="D75" s="341"/>
      <c r="E75" s="341"/>
      <c r="F75" s="341"/>
    </row>
    <row r="76" spans="1:6" ht="15.75">
      <c r="A76" s="475">
        <v>67</v>
      </c>
      <c r="B76" s="475" t="s">
        <v>607</v>
      </c>
      <c r="C76" s="341"/>
      <c r="D76" s="341"/>
      <c r="E76" s="341"/>
      <c r="F76" s="341"/>
    </row>
    <row r="77" spans="1:6" ht="15.75">
      <c r="A77" s="475">
        <v>68</v>
      </c>
      <c r="B77" s="475" t="s">
        <v>616</v>
      </c>
      <c r="C77" s="341"/>
      <c r="D77" s="341"/>
      <c r="E77" s="341"/>
      <c r="F77" s="341"/>
    </row>
    <row r="78" spans="1:6" ht="15.75">
      <c r="A78" s="475">
        <v>69</v>
      </c>
      <c r="B78" s="475" t="s">
        <v>622</v>
      </c>
      <c r="C78" s="341"/>
      <c r="D78" s="341"/>
      <c r="E78" s="341"/>
      <c r="F78" s="341"/>
    </row>
    <row r="79" spans="1:6" ht="15.75">
      <c r="A79" s="475">
        <v>70</v>
      </c>
      <c r="B79" s="475" t="s">
        <v>626</v>
      </c>
      <c r="C79" s="341"/>
      <c r="D79" s="341"/>
      <c r="E79" s="341"/>
      <c r="F79" s="341"/>
    </row>
    <row r="80" spans="1:6" ht="15.75">
      <c r="A80" s="475">
        <v>71</v>
      </c>
      <c r="B80" s="475" t="s">
        <v>634</v>
      </c>
      <c r="C80" s="341"/>
      <c r="D80" s="341"/>
      <c r="E80" s="341"/>
      <c r="F80" s="341"/>
    </row>
    <row r="81" spans="1:6" ht="15.75">
      <c r="A81" s="475">
        <v>72</v>
      </c>
      <c r="B81" s="475" t="s">
        <v>862</v>
      </c>
      <c r="C81" s="341"/>
      <c r="D81" s="341"/>
      <c r="E81" s="341"/>
      <c r="F81" s="341"/>
    </row>
    <row r="82" spans="1:6" ht="15.75">
      <c r="A82" s="475">
        <v>73</v>
      </c>
      <c r="B82" s="475" t="s">
        <v>658</v>
      </c>
      <c r="C82" s="341"/>
      <c r="D82" s="341"/>
      <c r="E82" s="341"/>
      <c r="F82" s="341"/>
    </row>
    <row r="83" spans="1:6" ht="15.75">
      <c r="A83" s="475">
        <v>74</v>
      </c>
      <c r="B83" s="475" t="s">
        <v>687</v>
      </c>
      <c r="C83" s="341"/>
      <c r="D83" s="341"/>
      <c r="E83" s="341"/>
      <c r="F83" s="341"/>
    </row>
    <row r="84" spans="1:6" ht="15.75">
      <c r="A84" s="475">
        <v>75</v>
      </c>
      <c r="B84" s="475" t="s">
        <v>307</v>
      </c>
      <c r="C84" s="341"/>
      <c r="D84" s="341"/>
      <c r="E84" s="341"/>
      <c r="F84" s="341"/>
    </row>
    <row r="85" spans="1:6" ht="15.75">
      <c r="A85" s="475">
        <v>76</v>
      </c>
      <c r="B85" s="475" t="s">
        <v>752</v>
      </c>
      <c r="C85" s="341"/>
      <c r="D85" s="341"/>
      <c r="E85" s="341"/>
      <c r="F85" s="341"/>
    </row>
    <row r="86" spans="1:6" ht="15.75">
      <c r="A86" s="475">
        <v>77</v>
      </c>
      <c r="B86" s="475" t="s">
        <v>863</v>
      </c>
      <c r="C86" s="341"/>
      <c r="D86" s="341"/>
      <c r="E86" s="341"/>
      <c r="F86" s="341"/>
    </row>
    <row r="87" spans="1:6" ht="15.75">
      <c r="A87" s="475">
        <v>78</v>
      </c>
      <c r="B87" s="475" t="s">
        <v>864</v>
      </c>
      <c r="C87" s="341"/>
      <c r="D87" s="341"/>
      <c r="E87" s="341"/>
      <c r="F87" s="341"/>
    </row>
    <row r="88" spans="1:6" ht="15.75">
      <c r="A88" s="475">
        <v>79</v>
      </c>
      <c r="B88" s="475" t="s">
        <v>304</v>
      </c>
      <c r="C88" s="341"/>
      <c r="D88" s="341"/>
      <c r="E88" s="341"/>
      <c r="F88" s="341"/>
    </row>
    <row r="89" spans="1:6" ht="15.75">
      <c r="A89" s="475">
        <v>83</v>
      </c>
      <c r="B89" s="475" t="s">
        <v>865</v>
      </c>
      <c r="C89" s="341"/>
      <c r="D89" s="341"/>
      <c r="E89" s="341"/>
      <c r="F89" s="341"/>
    </row>
    <row r="90" spans="1:6" ht="15.75">
      <c r="A90" s="475">
        <v>86</v>
      </c>
      <c r="B90" s="475" t="s">
        <v>866</v>
      </c>
      <c r="C90" s="341"/>
      <c r="D90" s="341"/>
      <c r="E90" s="341"/>
      <c r="F90" s="341"/>
    </row>
    <row r="91" spans="1:6" ht="15.75">
      <c r="A91" s="475">
        <v>87</v>
      </c>
      <c r="B91" s="475" t="s">
        <v>867</v>
      </c>
      <c r="C91" s="341"/>
      <c r="D91" s="341"/>
      <c r="E91" s="341"/>
      <c r="F91" s="341"/>
    </row>
    <row r="92" spans="1:6" ht="15.75">
      <c r="A92" s="475">
        <v>89</v>
      </c>
      <c r="B92" s="475" t="s">
        <v>868</v>
      </c>
      <c r="C92" s="341"/>
      <c r="D92" s="341"/>
      <c r="E92" s="341"/>
      <c r="F92" s="341"/>
    </row>
    <row r="93" spans="1:6" ht="15.75">
      <c r="A93" s="475">
        <v>91</v>
      </c>
      <c r="B93" s="475" t="s">
        <v>455</v>
      </c>
      <c r="C93" s="341"/>
      <c r="D93" s="341"/>
      <c r="E93" s="341"/>
      <c r="F93" s="341"/>
    </row>
    <row r="94" spans="1:6" ht="15.75">
      <c r="A94" s="475">
        <v>92</v>
      </c>
      <c r="B94" s="475" t="s">
        <v>869</v>
      </c>
      <c r="C94" s="341"/>
      <c r="D94" s="341"/>
      <c r="E94" s="341"/>
      <c r="F94" s="341"/>
    </row>
  </sheetData>
  <mergeCells count="4">
    <mergeCell ref="A4:A5"/>
    <mergeCell ref="C4:F4"/>
    <mergeCell ref="A19:A21"/>
    <mergeCell ref="A31:A3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82"/>
  <sheetViews>
    <sheetView topLeftCell="A561" workbookViewId="0">
      <selection activeCell="B579" sqref="B579"/>
    </sheetView>
  </sheetViews>
  <sheetFormatPr defaultColWidth="3.28515625" defaultRowHeight="15"/>
  <cols>
    <col min="1" max="1" width="23.140625" style="303" customWidth="1"/>
    <col min="2" max="2" width="14.140625" style="303" customWidth="1"/>
    <col min="3" max="3" width="9.42578125" style="303" customWidth="1"/>
    <col min="4" max="5" width="3.28515625" style="303" customWidth="1"/>
    <col min="6" max="6" width="11.7109375" style="303" customWidth="1"/>
    <col min="7" max="7" width="9.42578125" style="303" customWidth="1"/>
    <col min="8" max="15" width="3.28515625" style="303"/>
    <col min="16" max="16" width="10.140625" style="303" customWidth="1"/>
    <col min="17" max="17" width="10.42578125" style="303" customWidth="1"/>
    <col min="18" max="18" width="3.28515625" style="303"/>
    <col min="19" max="19" width="7.28515625" style="303" bestFit="1" customWidth="1"/>
    <col min="20" max="16384" width="3.28515625" style="303"/>
  </cols>
  <sheetData>
    <row r="1" spans="2:24">
      <c r="B1" s="303" t="s">
        <v>754</v>
      </c>
    </row>
    <row r="2" spans="2:24">
      <c r="B2" s="304" t="s">
        <v>755</v>
      </c>
      <c r="C2" s="305" t="s">
        <v>755</v>
      </c>
      <c r="F2" s="306" t="s">
        <v>211</v>
      </c>
      <c r="G2" s="307" t="s">
        <v>756</v>
      </c>
    </row>
    <row r="3" spans="2:24" ht="15.75">
      <c r="B3" s="308" t="s">
        <v>214</v>
      </c>
      <c r="C3" s="309">
        <v>3</v>
      </c>
      <c r="F3" s="310" t="s">
        <v>755</v>
      </c>
      <c r="G3" s="310" t="s">
        <v>755</v>
      </c>
      <c r="Q3" s="332" t="s">
        <v>755</v>
      </c>
    </row>
    <row r="4" spans="2:24" ht="15.75">
      <c r="B4" s="311" t="s">
        <v>164</v>
      </c>
      <c r="C4" s="312">
        <v>4</v>
      </c>
      <c r="F4" s="313" t="s">
        <v>214</v>
      </c>
      <c r="G4" s="314" t="s">
        <v>215</v>
      </c>
      <c r="Q4" s="333" t="s">
        <v>770</v>
      </c>
    </row>
    <row r="5" spans="2:24" ht="15.75">
      <c r="B5" s="309" t="s">
        <v>250</v>
      </c>
      <c r="C5" s="309">
        <v>5</v>
      </c>
      <c r="F5" s="313" t="s">
        <v>214</v>
      </c>
      <c r="G5" s="315" t="s">
        <v>216</v>
      </c>
      <c r="Q5" s="333" t="s">
        <v>771</v>
      </c>
    </row>
    <row r="6" spans="2:24" ht="15.75">
      <c r="B6" s="311" t="s">
        <v>258</v>
      </c>
      <c r="C6" s="312">
        <v>6</v>
      </c>
      <c r="F6" s="313" t="s">
        <v>214</v>
      </c>
      <c r="G6" s="314" t="s">
        <v>217</v>
      </c>
    </row>
    <row r="7" spans="2:24" ht="15.75">
      <c r="B7" s="308" t="s">
        <v>267</v>
      </c>
      <c r="C7" s="309">
        <v>7</v>
      </c>
      <c r="F7" s="313" t="s">
        <v>214</v>
      </c>
      <c r="G7" s="314" t="s">
        <v>218</v>
      </c>
      <c r="Q7" s="332" t="s">
        <v>755</v>
      </c>
      <c r="X7" s="351" t="s">
        <v>930</v>
      </c>
    </row>
    <row r="8" spans="2:24" ht="15.75">
      <c r="B8" s="311" t="s">
        <v>269</v>
      </c>
      <c r="C8" s="312">
        <v>8</v>
      </c>
      <c r="F8" s="313" t="s">
        <v>214</v>
      </c>
      <c r="G8" s="314" t="s">
        <v>219</v>
      </c>
      <c r="Q8" s="340" t="s">
        <v>833</v>
      </c>
      <c r="X8" s="351" t="s">
        <v>931</v>
      </c>
    </row>
    <row r="9" spans="2:24" ht="15.75">
      <c r="B9" s="308" t="s">
        <v>282</v>
      </c>
      <c r="C9" s="309">
        <v>9</v>
      </c>
      <c r="F9" s="313" t="s">
        <v>214</v>
      </c>
      <c r="G9" s="314" t="s">
        <v>220</v>
      </c>
      <c r="Q9" s="340" t="s">
        <v>834</v>
      </c>
      <c r="X9" s="351" t="s">
        <v>834</v>
      </c>
    </row>
    <row r="10" spans="2:24" ht="15.75">
      <c r="B10" s="311" t="s">
        <v>285</v>
      </c>
      <c r="C10" s="312">
        <v>10</v>
      </c>
      <c r="F10" s="313" t="s">
        <v>214</v>
      </c>
      <c r="G10" s="314" t="s">
        <v>221</v>
      </c>
    </row>
    <row r="11" spans="2:24" ht="15.75">
      <c r="B11" s="308" t="s">
        <v>292</v>
      </c>
      <c r="C11" s="309">
        <v>11</v>
      </c>
      <c r="F11" s="313" t="s">
        <v>214</v>
      </c>
      <c r="G11" s="314" t="s">
        <v>222</v>
      </c>
    </row>
    <row r="12" spans="2:24" ht="15.75">
      <c r="B12" s="311" t="s">
        <v>298</v>
      </c>
      <c r="C12" s="312">
        <v>12</v>
      </c>
      <c r="F12" s="313" t="s">
        <v>164</v>
      </c>
      <c r="G12" s="314" t="s">
        <v>227</v>
      </c>
    </row>
    <row r="13" spans="2:24" ht="15.75">
      <c r="B13" s="308" t="s">
        <v>304</v>
      </c>
      <c r="C13" s="309">
        <v>13</v>
      </c>
      <c r="F13" s="313" t="s">
        <v>164</v>
      </c>
      <c r="G13" s="314" t="s">
        <v>228</v>
      </c>
    </row>
    <row r="14" spans="2:24" ht="15.75">
      <c r="B14" s="311" t="s">
        <v>307</v>
      </c>
      <c r="C14" s="312">
        <v>14</v>
      </c>
      <c r="F14" s="313" t="s">
        <v>164</v>
      </c>
      <c r="G14" s="314" t="s">
        <v>163</v>
      </c>
    </row>
    <row r="15" spans="2:24" ht="15.75">
      <c r="B15" s="308" t="s">
        <v>323</v>
      </c>
      <c r="C15" s="309">
        <v>15</v>
      </c>
      <c r="F15" s="313" t="s">
        <v>164</v>
      </c>
      <c r="G15" s="314" t="s">
        <v>229</v>
      </c>
    </row>
    <row r="16" spans="2:24" ht="15.75">
      <c r="B16" s="311" t="s">
        <v>329</v>
      </c>
      <c r="C16" s="312">
        <v>16</v>
      </c>
      <c r="F16" s="313" t="s">
        <v>164</v>
      </c>
      <c r="G16" s="314" t="s">
        <v>230</v>
      </c>
    </row>
    <row r="17" spans="1:7" ht="15.75">
      <c r="B17" s="308" t="s">
        <v>757</v>
      </c>
      <c r="C17" s="309">
        <v>17</v>
      </c>
      <c r="F17" s="313" t="s">
        <v>164</v>
      </c>
      <c r="G17" s="314" t="s">
        <v>231</v>
      </c>
    </row>
    <row r="18" spans="1:7" ht="15.75">
      <c r="B18" s="311" t="s">
        <v>358</v>
      </c>
      <c r="C18" s="312">
        <v>18</v>
      </c>
      <c r="F18" s="313" t="s">
        <v>164</v>
      </c>
      <c r="G18" s="316" t="s">
        <v>232</v>
      </c>
    </row>
    <row r="19" spans="1:7" ht="15.75">
      <c r="B19" s="308" t="s">
        <v>362</v>
      </c>
      <c r="C19" s="309">
        <v>19</v>
      </c>
      <c r="F19" s="313" t="s">
        <v>164</v>
      </c>
      <c r="G19" s="314" t="s">
        <v>233</v>
      </c>
    </row>
    <row r="20" spans="1:7" ht="15.75">
      <c r="B20" s="311" t="s">
        <v>364</v>
      </c>
      <c r="C20" s="312">
        <v>20</v>
      </c>
      <c r="F20" s="313" t="s">
        <v>164</v>
      </c>
      <c r="G20" s="314" t="s">
        <v>234</v>
      </c>
    </row>
    <row r="21" spans="1:7" ht="15.75">
      <c r="B21" s="308" t="s">
        <v>384</v>
      </c>
      <c r="C21" s="309">
        <v>21</v>
      </c>
      <c r="F21" s="313" t="s">
        <v>164</v>
      </c>
      <c r="G21" s="314" t="s">
        <v>235</v>
      </c>
    </row>
    <row r="22" spans="1:7" ht="36" customHeight="1">
      <c r="B22" s="311" t="s">
        <v>394</v>
      </c>
      <c r="C22" s="312">
        <v>22</v>
      </c>
      <c r="F22" s="313" t="s">
        <v>164</v>
      </c>
      <c r="G22" s="314" t="s">
        <v>236</v>
      </c>
    </row>
    <row r="23" spans="1:7" ht="15.75">
      <c r="B23" s="308" t="s">
        <v>403</v>
      </c>
      <c r="C23" s="309">
        <v>23</v>
      </c>
      <c r="F23" s="313" t="s">
        <v>164</v>
      </c>
      <c r="G23" s="314" t="s">
        <v>237</v>
      </c>
    </row>
    <row r="24" spans="1:7" ht="15.75">
      <c r="B24" s="311" t="s">
        <v>419</v>
      </c>
      <c r="C24" s="312">
        <v>24</v>
      </c>
      <c r="F24" s="313" t="s">
        <v>164</v>
      </c>
      <c r="G24" s="314" t="s">
        <v>238</v>
      </c>
    </row>
    <row r="25" spans="1:7" ht="15.75">
      <c r="B25" s="308" t="s">
        <v>423</v>
      </c>
      <c r="C25" s="309">
        <v>25</v>
      </c>
      <c r="F25" s="313" t="s">
        <v>164</v>
      </c>
      <c r="G25" s="314" t="s">
        <v>239</v>
      </c>
    </row>
    <row r="26" spans="1:7" s="317" customFormat="1" ht="15.75">
      <c r="B26" s="311" t="s">
        <v>429</v>
      </c>
      <c r="C26" s="312">
        <v>26</v>
      </c>
      <c r="F26" s="313" t="s">
        <v>164</v>
      </c>
      <c r="G26" s="314" t="s">
        <v>240</v>
      </c>
    </row>
    <row r="27" spans="1:7" ht="15.75">
      <c r="B27" s="318" t="s">
        <v>463</v>
      </c>
      <c r="C27" s="309">
        <v>27</v>
      </c>
      <c r="F27" s="313" t="s">
        <v>164</v>
      </c>
      <c r="G27" s="314" t="s">
        <v>241</v>
      </c>
    </row>
    <row r="28" spans="1:7" ht="15.75">
      <c r="B28" s="311" t="s">
        <v>465</v>
      </c>
      <c r="C28" s="312">
        <v>28</v>
      </c>
      <c r="F28" s="313" t="s">
        <v>164</v>
      </c>
      <c r="G28" s="314" t="s">
        <v>242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471</v>
      </c>
      <c r="C29" s="309">
        <v>29</v>
      </c>
      <c r="F29" s="313" t="s">
        <v>164</v>
      </c>
      <c r="G29" s="314" t="s">
        <v>243</v>
      </c>
    </row>
    <row r="30" spans="1:7" ht="15.75">
      <c r="B30" s="311" t="s">
        <v>467</v>
      </c>
      <c r="C30" s="312">
        <v>30</v>
      </c>
      <c r="F30" s="313" t="s">
        <v>164</v>
      </c>
      <c r="G30" s="314" t="s">
        <v>244</v>
      </c>
    </row>
    <row r="31" spans="1:7" ht="15.75">
      <c r="B31" s="308" t="s">
        <v>474</v>
      </c>
      <c r="C31" s="309">
        <v>31</v>
      </c>
      <c r="F31" s="313" t="s">
        <v>164</v>
      </c>
      <c r="G31" s="314" t="s">
        <v>245</v>
      </c>
    </row>
    <row r="32" spans="1:7" ht="15.75">
      <c r="B32" s="311" t="s">
        <v>489</v>
      </c>
      <c r="C32" s="312">
        <v>32</v>
      </c>
      <c r="F32" s="313" t="s">
        <v>164</v>
      </c>
      <c r="G32" s="314" t="s">
        <v>246</v>
      </c>
    </row>
    <row r="33" spans="1:7" ht="15.75">
      <c r="B33" s="308" t="s">
        <v>486</v>
      </c>
      <c r="C33" s="309">
        <v>33</v>
      </c>
      <c r="F33" s="313" t="s">
        <v>164</v>
      </c>
      <c r="G33" s="314" t="s">
        <v>247</v>
      </c>
    </row>
    <row r="34" spans="1:7" ht="15.75">
      <c r="B34" s="311" t="s">
        <v>491</v>
      </c>
      <c r="C34" s="312">
        <v>34</v>
      </c>
      <c r="F34" s="313" t="s">
        <v>164</v>
      </c>
      <c r="G34" s="314" t="s">
        <v>248</v>
      </c>
    </row>
    <row r="35" spans="1:7" ht="15.75">
      <c r="B35" s="308" t="s">
        <v>506</v>
      </c>
      <c r="C35" s="309">
        <v>35</v>
      </c>
      <c r="F35" s="313" t="s">
        <v>164</v>
      </c>
      <c r="G35" s="314" t="s">
        <v>249</v>
      </c>
    </row>
    <row r="36" spans="1:7" ht="15.75">
      <c r="B36" s="311" t="s">
        <v>514</v>
      </c>
      <c r="C36" s="312">
        <v>36</v>
      </c>
      <c r="F36" s="313" t="s">
        <v>250</v>
      </c>
      <c r="G36" s="314" t="s">
        <v>251</v>
      </c>
    </row>
    <row r="37" spans="1:7" ht="15.75">
      <c r="B37" s="308" t="s">
        <v>518</v>
      </c>
      <c r="C37" s="309">
        <v>37</v>
      </c>
      <c r="F37" s="313" t="s">
        <v>250</v>
      </c>
      <c r="G37" s="314" t="s">
        <v>252</v>
      </c>
    </row>
    <row r="38" spans="1:7" ht="15.75">
      <c r="A38" s="319"/>
      <c r="B38" s="311" t="s">
        <v>521</v>
      </c>
      <c r="C38" s="312">
        <v>38</v>
      </c>
      <c r="F38" s="313" t="s">
        <v>250</v>
      </c>
      <c r="G38" s="314" t="s">
        <v>253</v>
      </c>
    </row>
    <row r="39" spans="1:7" ht="15.75">
      <c r="B39" s="308" t="s">
        <v>531</v>
      </c>
      <c r="C39" s="309">
        <v>39</v>
      </c>
      <c r="F39" s="313" t="s">
        <v>250</v>
      </c>
      <c r="G39" s="314" t="s">
        <v>254</v>
      </c>
    </row>
    <row r="40" spans="1:7" ht="15.75">
      <c r="B40" s="311" t="s">
        <v>536</v>
      </c>
      <c r="C40" s="312">
        <v>40</v>
      </c>
      <c r="F40" s="313" t="s">
        <v>250</v>
      </c>
      <c r="G40" s="314" t="s">
        <v>255</v>
      </c>
    </row>
    <row r="41" spans="1:7" ht="15.75">
      <c r="B41" s="308" t="s">
        <v>540</v>
      </c>
      <c r="C41" s="309">
        <v>41</v>
      </c>
      <c r="F41" s="313" t="s">
        <v>250</v>
      </c>
      <c r="G41" s="314" t="s">
        <v>256</v>
      </c>
    </row>
    <row r="42" spans="1:7" ht="15.75">
      <c r="B42" s="311" t="s">
        <v>542</v>
      </c>
      <c r="C42" s="312">
        <v>42</v>
      </c>
      <c r="F42" s="313" t="s">
        <v>250</v>
      </c>
      <c r="G42" s="314" t="s">
        <v>257</v>
      </c>
    </row>
    <row r="43" spans="1:7" ht="15.75">
      <c r="B43" s="320" t="s">
        <v>545</v>
      </c>
      <c r="C43" s="309">
        <v>43</v>
      </c>
      <c r="F43" s="321" t="s">
        <v>258</v>
      </c>
      <c r="G43" s="316" t="s">
        <v>259</v>
      </c>
    </row>
    <row r="44" spans="1:7" ht="15.75">
      <c r="B44" s="311" t="s">
        <v>550</v>
      </c>
      <c r="C44" s="312">
        <v>44</v>
      </c>
      <c r="F44" s="321" t="s">
        <v>258</v>
      </c>
      <c r="G44" s="314" t="s">
        <v>260</v>
      </c>
    </row>
    <row r="45" spans="1:7" ht="15.75">
      <c r="B45" s="308" t="s">
        <v>567</v>
      </c>
      <c r="C45" s="309">
        <v>45</v>
      </c>
      <c r="F45" s="321" t="s">
        <v>267</v>
      </c>
      <c r="G45" s="314" t="s">
        <v>268</v>
      </c>
    </row>
    <row r="46" spans="1:7" ht="15.75">
      <c r="B46" s="311" t="s">
        <v>212</v>
      </c>
      <c r="C46" s="312">
        <v>46</v>
      </c>
      <c r="F46" s="321" t="s">
        <v>269</v>
      </c>
      <c r="G46" s="314" t="s">
        <v>270</v>
      </c>
    </row>
    <row r="47" spans="1:7" ht="15.75">
      <c r="B47" s="308" t="s">
        <v>758</v>
      </c>
      <c r="C47" s="309">
        <v>47</v>
      </c>
      <c r="F47" s="321" t="s">
        <v>282</v>
      </c>
      <c r="G47" s="314" t="s">
        <v>283</v>
      </c>
    </row>
    <row r="48" spans="1:7" ht="15.75">
      <c r="B48" s="311" t="s">
        <v>261</v>
      </c>
      <c r="C48" s="312">
        <v>48</v>
      </c>
      <c r="F48" s="321" t="s">
        <v>282</v>
      </c>
      <c r="G48" s="314" t="s">
        <v>284</v>
      </c>
    </row>
    <row r="49" spans="2:7" ht="15.75">
      <c r="B49" s="308" t="s">
        <v>271</v>
      </c>
      <c r="C49" s="309">
        <v>49</v>
      </c>
      <c r="F49" s="321" t="s">
        <v>285</v>
      </c>
      <c r="G49" s="314" t="s">
        <v>286</v>
      </c>
    </row>
    <row r="50" spans="2:7" ht="15.75">
      <c r="B50" s="311" t="s">
        <v>300</v>
      </c>
      <c r="C50" s="312">
        <v>50</v>
      </c>
      <c r="F50" s="321" t="s">
        <v>285</v>
      </c>
      <c r="G50" s="314" t="s">
        <v>287</v>
      </c>
    </row>
    <row r="51" spans="2:7" ht="15.75">
      <c r="B51" s="308" t="s">
        <v>326</v>
      </c>
      <c r="C51" s="309">
        <v>51</v>
      </c>
      <c r="F51" s="321" t="s">
        <v>285</v>
      </c>
      <c r="G51" s="316" t="s">
        <v>288</v>
      </c>
    </row>
    <row r="52" spans="2:7" ht="15.75">
      <c r="B52" s="311" t="s">
        <v>356</v>
      </c>
      <c r="C52" s="312">
        <v>52</v>
      </c>
      <c r="F52" s="321" t="s">
        <v>285</v>
      </c>
      <c r="G52" s="314" t="s">
        <v>289</v>
      </c>
    </row>
    <row r="53" spans="2:7" ht="15.75">
      <c r="B53" s="308" t="s">
        <v>360</v>
      </c>
      <c r="C53" s="309">
        <v>53</v>
      </c>
      <c r="F53" s="321" t="s">
        <v>285</v>
      </c>
      <c r="G53" s="314" t="s">
        <v>290</v>
      </c>
    </row>
    <row r="54" spans="2:7" ht="15.75">
      <c r="B54" s="311" t="s">
        <v>386</v>
      </c>
      <c r="C54" s="312">
        <v>54</v>
      </c>
      <c r="F54" s="321" t="s">
        <v>285</v>
      </c>
      <c r="G54" s="316" t="s">
        <v>291</v>
      </c>
    </row>
    <row r="55" spans="2:7" ht="15.75">
      <c r="B55" s="308" t="s">
        <v>407</v>
      </c>
      <c r="C55" s="309">
        <v>55</v>
      </c>
      <c r="F55" s="321" t="s">
        <v>292</v>
      </c>
      <c r="G55" s="314" t="s">
        <v>293</v>
      </c>
    </row>
    <row r="56" spans="2:7" ht="15.75">
      <c r="B56" s="311" t="s">
        <v>482</v>
      </c>
      <c r="C56" s="312">
        <v>56</v>
      </c>
      <c r="F56" s="321" t="s">
        <v>292</v>
      </c>
      <c r="G56" s="314" t="s">
        <v>294</v>
      </c>
    </row>
    <row r="57" spans="2:7" ht="15.75">
      <c r="B57" s="308" t="s">
        <v>484</v>
      </c>
      <c r="C57" s="309">
        <v>57</v>
      </c>
      <c r="F57" s="321" t="s">
        <v>292</v>
      </c>
      <c r="G57" s="314" t="s">
        <v>295</v>
      </c>
    </row>
    <row r="58" spans="2:7" ht="15.75">
      <c r="B58" s="311" t="s">
        <v>701</v>
      </c>
      <c r="C58" s="312">
        <v>58</v>
      </c>
      <c r="F58" s="321" t="s">
        <v>292</v>
      </c>
      <c r="G58" s="314" t="s">
        <v>296</v>
      </c>
    </row>
    <row r="59" spans="2:7" ht="15.75">
      <c r="B59" s="308" t="s">
        <v>605</v>
      </c>
      <c r="C59" s="309">
        <v>59</v>
      </c>
      <c r="F59" s="321" t="s">
        <v>292</v>
      </c>
      <c r="G59" s="314" t="s">
        <v>297</v>
      </c>
    </row>
    <row r="60" spans="2:7" ht="15.75">
      <c r="B60" s="311" t="s">
        <v>618</v>
      </c>
      <c r="C60" s="312">
        <v>60</v>
      </c>
      <c r="F60" s="321" t="s">
        <v>298</v>
      </c>
      <c r="G60" s="316" t="s">
        <v>299</v>
      </c>
    </row>
    <row r="61" spans="2:7" ht="15.75">
      <c r="B61" s="308" t="s">
        <v>632</v>
      </c>
      <c r="C61" s="309">
        <v>61</v>
      </c>
      <c r="F61" s="321" t="s">
        <v>304</v>
      </c>
      <c r="G61" s="314" t="s">
        <v>305</v>
      </c>
    </row>
    <row r="62" spans="2:7" ht="15.75">
      <c r="B62" s="311" t="s">
        <v>684</v>
      </c>
      <c r="C62" s="312">
        <v>62</v>
      </c>
      <c r="F62" s="321" t="s">
        <v>304</v>
      </c>
      <c r="G62" s="316" t="s">
        <v>306</v>
      </c>
    </row>
    <row r="63" spans="2:7" ht="15.75">
      <c r="B63" s="308" t="s">
        <v>570</v>
      </c>
      <c r="C63" s="309">
        <v>63</v>
      </c>
      <c r="F63" s="321" t="s">
        <v>307</v>
      </c>
      <c r="G63" s="314" t="s">
        <v>308</v>
      </c>
    </row>
    <row r="64" spans="2:7" ht="15.75">
      <c r="B64" s="311" t="s">
        <v>574</v>
      </c>
      <c r="C64" s="312">
        <v>64</v>
      </c>
      <c r="F64" s="321" t="s">
        <v>307</v>
      </c>
      <c r="G64" s="316" t="s">
        <v>309</v>
      </c>
    </row>
    <row r="65" spans="2:7" ht="45" customHeight="1">
      <c r="B65" s="308" t="s">
        <v>576</v>
      </c>
      <c r="C65" s="309">
        <v>65</v>
      </c>
      <c r="F65" s="321" t="s">
        <v>307</v>
      </c>
      <c r="G65" s="314" t="s">
        <v>310</v>
      </c>
    </row>
    <row r="66" spans="2:7" ht="15.75">
      <c r="B66" s="311" t="s">
        <v>469</v>
      </c>
      <c r="C66" s="312">
        <v>66</v>
      </c>
      <c r="F66" s="321" t="s">
        <v>307</v>
      </c>
      <c r="G66" s="314" t="s">
        <v>311</v>
      </c>
    </row>
    <row r="67" spans="2:7" ht="15.75">
      <c r="B67" s="308" t="s">
        <v>578</v>
      </c>
      <c r="C67" s="309">
        <v>67</v>
      </c>
      <c r="F67" s="321" t="s">
        <v>307</v>
      </c>
      <c r="G67" s="314" t="s">
        <v>312</v>
      </c>
    </row>
    <row r="68" spans="2:7" ht="15.75">
      <c r="B68" s="311" t="s">
        <v>582</v>
      </c>
      <c r="C68" s="312">
        <v>68</v>
      </c>
      <c r="F68" s="321" t="s">
        <v>307</v>
      </c>
      <c r="G68" s="314" t="s">
        <v>313</v>
      </c>
    </row>
    <row r="69" spans="2:7" ht="15.75">
      <c r="B69" s="308" t="s">
        <v>598</v>
      </c>
      <c r="C69" s="309">
        <v>69</v>
      </c>
      <c r="F69" s="321" t="s">
        <v>307</v>
      </c>
      <c r="G69" s="314" t="s">
        <v>314</v>
      </c>
    </row>
    <row r="70" spans="2:7" ht="15.75">
      <c r="B70" s="311" t="s">
        <v>607</v>
      </c>
      <c r="C70" s="312">
        <v>70</v>
      </c>
      <c r="F70" s="321" t="s">
        <v>307</v>
      </c>
      <c r="G70" s="314" t="s">
        <v>315</v>
      </c>
    </row>
    <row r="71" spans="2:7" ht="15.75">
      <c r="B71" s="308" t="s">
        <v>610</v>
      </c>
      <c r="C71" s="309">
        <v>71</v>
      </c>
      <c r="F71" s="321" t="s">
        <v>307</v>
      </c>
      <c r="G71" s="314" t="s">
        <v>316</v>
      </c>
    </row>
    <row r="72" spans="2:7" ht="15.75">
      <c r="B72" s="311" t="s">
        <v>616</v>
      </c>
      <c r="C72" s="312">
        <v>72</v>
      </c>
      <c r="F72" s="321" t="s">
        <v>307</v>
      </c>
      <c r="G72" s="314" t="s">
        <v>317</v>
      </c>
    </row>
    <row r="73" spans="2:7" ht="15.75">
      <c r="B73" s="308" t="s">
        <v>622</v>
      </c>
      <c r="C73" s="309">
        <v>73</v>
      </c>
      <c r="F73" s="321" t="s">
        <v>307</v>
      </c>
      <c r="G73" s="314" t="s">
        <v>318</v>
      </c>
    </row>
    <row r="74" spans="2:7" ht="15.75">
      <c r="B74" s="311" t="s">
        <v>626</v>
      </c>
      <c r="C74" s="312">
        <v>74</v>
      </c>
      <c r="F74" s="321" t="s">
        <v>307</v>
      </c>
      <c r="G74" s="314" t="s">
        <v>319</v>
      </c>
    </row>
    <row r="75" spans="2:7" ht="15.75">
      <c r="B75" s="308" t="s">
        <v>634</v>
      </c>
      <c r="C75" s="309">
        <v>75</v>
      </c>
      <c r="F75" s="321" t="s">
        <v>307</v>
      </c>
      <c r="G75" s="316" t="s">
        <v>320</v>
      </c>
    </row>
    <row r="76" spans="2:7" ht="15.75">
      <c r="B76" s="311" t="s">
        <v>638</v>
      </c>
      <c r="C76" s="312">
        <v>76</v>
      </c>
      <c r="F76" s="321" t="s">
        <v>307</v>
      </c>
      <c r="G76" s="314" t="s">
        <v>321</v>
      </c>
    </row>
    <row r="77" spans="2:7" ht="15.75">
      <c r="B77" s="322" t="s">
        <v>759</v>
      </c>
      <c r="C77" s="309">
        <v>77</v>
      </c>
      <c r="F77" s="321" t="s">
        <v>307</v>
      </c>
      <c r="G77" s="314" t="s">
        <v>322</v>
      </c>
    </row>
    <row r="78" spans="2:7" ht="15.75">
      <c r="B78" s="311" t="s">
        <v>658</v>
      </c>
      <c r="C78" s="312">
        <v>78</v>
      </c>
      <c r="F78" s="321" t="s">
        <v>323</v>
      </c>
      <c r="G78" s="316" t="s">
        <v>324</v>
      </c>
    </row>
    <row r="79" spans="2:7" ht="15.75">
      <c r="B79" s="308" t="s">
        <v>661</v>
      </c>
      <c r="C79" s="309">
        <v>79</v>
      </c>
      <c r="F79" s="321" t="s">
        <v>323</v>
      </c>
      <c r="G79" s="314" t="s">
        <v>325</v>
      </c>
    </row>
    <row r="80" spans="2:7" ht="15.75">
      <c r="B80" s="311" t="s">
        <v>636</v>
      </c>
      <c r="C80" s="312">
        <v>80</v>
      </c>
      <c r="F80" s="321" t="s">
        <v>329</v>
      </c>
      <c r="G80" s="314" t="s">
        <v>330</v>
      </c>
    </row>
    <row r="81" spans="2:7" ht="15.75">
      <c r="B81" s="308" t="s">
        <v>687</v>
      </c>
      <c r="C81" s="309">
        <v>81</v>
      </c>
      <c r="F81" s="321" t="s">
        <v>329</v>
      </c>
      <c r="G81" s="314" t="s">
        <v>331</v>
      </c>
    </row>
    <row r="82" spans="2:7" ht="15.75">
      <c r="B82" s="311" t="s">
        <v>760</v>
      </c>
      <c r="C82" s="312">
        <v>82</v>
      </c>
      <c r="F82" s="321" t="s">
        <v>329</v>
      </c>
      <c r="G82" s="314" t="s">
        <v>332</v>
      </c>
    </row>
    <row r="83" spans="2:7" ht="15.75">
      <c r="B83" s="308" t="s">
        <v>761</v>
      </c>
      <c r="C83" s="309">
        <v>83</v>
      </c>
      <c r="F83" s="321" t="s">
        <v>329</v>
      </c>
      <c r="G83" s="314" t="s">
        <v>333</v>
      </c>
    </row>
    <row r="84" spans="2:7" ht="15.75">
      <c r="B84" s="311" t="s">
        <v>695</v>
      </c>
      <c r="C84" s="312">
        <v>84</v>
      </c>
      <c r="F84" s="321" t="s">
        <v>329</v>
      </c>
      <c r="G84" s="314" t="s">
        <v>334</v>
      </c>
    </row>
    <row r="85" spans="2:7" ht="15.75">
      <c r="B85" s="308" t="s">
        <v>643</v>
      </c>
      <c r="C85" s="309">
        <v>85</v>
      </c>
      <c r="F85" s="321" t="s">
        <v>329</v>
      </c>
      <c r="G85" s="316" t="s">
        <v>335</v>
      </c>
    </row>
    <row r="86" spans="2:7" ht="15.75">
      <c r="B86" s="303" t="s">
        <v>752</v>
      </c>
      <c r="C86" s="312">
        <v>86</v>
      </c>
      <c r="F86" s="321" t="s">
        <v>329</v>
      </c>
      <c r="G86" s="314" t="s">
        <v>336</v>
      </c>
    </row>
    <row r="87" spans="2:7" ht="15.75">
      <c r="B87" s="303" t="s">
        <v>455</v>
      </c>
      <c r="C87" s="309">
        <v>87</v>
      </c>
      <c r="F87" s="321" t="s">
        <v>329</v>
      </c>
      <c r="G87" s="314" t="s">
        <v>337</v>
      </c>
    </row>
    <row r="88" spans="2:7" ht="15.75">
      <c r="B88" s="303" t="s">
        <v>461</v>
      </c>
      <c r="C88" s="312">
        <v>88</v>
      </c>
      <c r="F88" s="321" t="s">
        <v>329</v>
      </c>
      <c r="G88" s="314" t="s">
        <v>338</v>
      </c>
    </row>
    <row r="89" spans="2:7" ht="15.75">
      <c r="F89" s="321" t="s">
        <v>329</v>
      </c>
      <c r="G89" s="314" t="s">
        <v>339</v>
      </c>
    </row>
    <row r="90" spans="2:7" ht="15.75">
      <c r="F90" s="321" t="s">
        <v>329</v>
      </c>
      <c r="G90" s="314" t="s">
        <v>340</v>
      </c>
    </row>
    <row r="91" spans="2:7" ht="15.75">
      <c r="F91" s="321" t="s">
        <v>329</v>
      </c>
      <c r="G91" s="316" t="s">
        <v>341</v>
      </c>
    </row>
    <row r="92" spans="2:7" ht="15.75">
      <c r="F92" s="321" t="s">
        <v>329</v>
      </c>
      <c r="G92" s="314" t="s">
        <v>342</v>
      </c>
    </row>
    <row r="93" spans="2:7" ht="15.75">
      <c r="F93" s="321" t="s">
        <v>329</v>
      </c>
      <c r="G93" s="316" t="s">
        <v>343</v>
      </c>
    </row>
    <row r="94" spans="2:7" ht="15.75">
      <c r="F94" s="321" t="s">
        <v>329</v>
      </c>
      <c r="G94" s="314" t="s">
        <v>344</v>
      </c>
    </row>
    <row r="95" spans="2:7" ht="15.75">
      <c r="F95" s="321" t="s">
        <v>329</v>
      </c>
      <c r="G95" s="314" t="s">
        <v>345</v>
      </c>
    </row>
    <row r="96" spans="2:7" ht="15.75">
      <c r="F96" s="321" t="s">
        <v>329</v>
      </c>
      <c r="G96" s="316" t="s">
        <v>346</v>
      </c>
    </row>
    <row r="97" spans="6:7" ht="15.75">
      <c r="F97" s="321" t="s">
        <v>329</v>
      </c>
      <c r="G97" s="314" t="s">
        <v>347</v>
      </c>
    </row>
    <row r="98" spans="6:7" ht="15.75">
      <c r="F98" s="321" t="s">
        <v>329</v>
      </c>
      <c r="G98" s="314" t="s">
        <v>348</v>
      </c>
    </row>
    <row r="99" spans="6:7" ht="15.75">
      <c r="F99" s="321" t="s">
        <v>329</v>
      </c>
      <c r="G99" s="314" t="s">
        <v>349</v>
      </c>
    </row>
    <row r="100" spans="6:7" ht="15.75">
      <c r="F100" s="321" t="s">
        <v>329</v>
      </c>
      <c r="G100" s="316" t="s">
        <v>350</v>
      </c>
    </row>
    <row r="101" spans="6:7" ht="15.75">
      <c r="F101" s="321" t="s">
        <v>329</v>
      </c>
      <c r="G101" s="314" t="s">
        <v>351</v>
      </c>
    </row>
    <row r="102" spans="6:7" ht="15.75">
      <c r="F102" s="321" t="s">
        <v>329</v>
      </c>
      <c r="G102" s="314" t="s">
        <v>352</v>
      </c>
    </row>
    <row r="103" spans="6:7" ht="15.75">
      <c r="F103" s="321" t="s">
        <v>329</v>
      </c>
      <c r="G103" s="314" t="s">
        <v>353</v>
      </c>
    </row>
    <row r="104" spans="6:7" ht="15.75">
      <c r="F104" s="321" t="s">
        <v>329</v>
      </c>
      <c r="G104" s="314" t="s">
        <v>354</v>
      </c>
    </row>
    <row r="105" spans="6:7" ht="15.75">
      <c r="F105" s="321" t="s">
        <v>329</v>
      </c>
      <c r="G105" s="316" t="s">
        <v>355</v>
      </c>
    </row>
    <row r="106" spans="6:7" ht="15.75">
      <c r="F106" s="321" t="s">
        <v>757</v>
      </c>
      <c r="G106" s="314" t="s">
        <v>357</v>
      </c>
    </row>
    <row r="107" spans="6:7" ht="15.75">
      <c r="F107" s="321" t="s">
        <v>358</v>
      </c>
      <c r="G107" s="314" t="s">
        <v>359</v>
      </c>
    </row>
    <row r="108" spans="6:7" ht="15.75">
      <c r="F108" s="321" t="s">
        <v>362</v>
      </c>
      <c r="G108" s="314" t="s">
        <v>363</v>
      </c>
    </row>
    <row r="109" spans="6:7" ht="15.75">
      <c r="F109" s="321" t="s">
        <v>364</v>
      </c>
      <c r="G109" s="314" t="s">
        <v>365</v>
      </c>
    </row>
    <row r="110" spans="6:7" ht="15.75">
      <c r="F110" s="321" t="s">
        <v>364</v>
      </c>
      <c r="G110" s="314" t="s">
        <v>366</v>
      </c>
    </row>
    <row r="111" spans="6:7" ht="15.75">
      <c r="F111" s="321" t="s">
        <v>364</v>
      </c>
      <c r="G111" s="314" t="s">
        <v>367</v>
      </c>
    </row>
    <row r="112" spans="6:7" ht="15.75">
      <c r="F112" s="321" t="s">
        <v>364</v>
      </c>
      <c r="G112" s="314" t="s">
        <v>368</v>
      </c>
    </row>
    <row r="113" spans="6:7" ht="15.75">
      <c r="F113" s="321" t="s">
        <v>364</v>
      </c>
      <c r="G113" s="314" t="s">
        <v>369</v>
      </c>
    </row>
    <row r="114" spans="6:7" ht="15.75">
      <c r="F114" s="321" t="s">
        <v>364</v>
      </c>
      <c r="G114" s="314" t="s">
        <v>370</v>
      </c>
    </row>
    <row r="115" spans="6:7" ht="15.75">
      <c r="F115" s="321" t="s">
        <v>364</v>
      </c>
      <c r="G115" s="314" t="s">
        <v>371</v>
      </c>
    </row>
    <row r="116" spans="6:7" ht="15.75">
      <c r="F116" s="321" t="s">
        <v>364</v>
      </c>
      <c r="G116" s="314" t="s">
        <v>372</v>
      </c>
    </row>
    <row r="117" spans="6:7" ht="15.75">
      <c r="F117" s="321" t="s">
        <v>364</v>
      </c>
      <c r="G117" s="314" t="s">
        <v>373</v>
      </c>
    </row>
    <row r="118" spans="6:7" ht="15.75">
      <c r="F118" s="321" t="s">
        <v>364</v>
      </c>
      <c r="G118" s="314" t="s">
        <v>374</v>
      </c>
    </row>
    <row r="119" spans="6:7" ht="15.75">
      <c r="F119" s="321" t="s">
        <v>364</v>
      </c>
      <c r="G119" s="314" t="s">
        <v>376</v>
      </c>
    </row>
    <row r="120" spans="6:7" ht="15.75">
      <c r="F120" s="321" t="s">
        <v>364</v>
      </c>
      <c r="G120" s="314" t="s">
        <v>375</v>
      </c>
    </row>
    <row r="121" spans="6:7" ht="15.75">
      <c r="F121" s="321" t="s">
        <v>364</v>
      </c>
      <c r="G121" s="314" t="s">
        <v>377</v>
      </c>
    </row>
    <row r="122" spans="6:7" ht="15.75">
      <c r="F122" s="321" t="s">
        <v>364</v>
      </c>
      <c r="G122" s="314" t="s">
        <v>378</v>
      </c>
    </row>
    <row r="123" spans="6:7" ht="15.75">
      <c r="F123" s="321" t="s">
        <v>364</v>
      </c>
      <c r="G123" s="314" t="s">
        <v>379</v>
      </c>
    </row>
    <row r="124" spans="6:7" ht="15.75">
      <c r="F124" s="321" t="s">
        <v>364</v>
      </c>
      <c r="G124" s="314" t="s">
        <v>380</v>
      </c>
    </row>
    <row r="125" spans="6:7" ht="15.75">
      <c r="F125" s="321" t="s">
        <v>364</v>
      </c>
      <c r="G125" s="316" t="s">
        <v>381</v>
      </c>
    </row>
    <row r="126" spans="6:7" ht="15.75">
      <c r="F126" s="321" t="s">
        <v>364</v>
      </c>
      <c r="G126" s="314" t="s">
        <v>383</v>
      </c>
    </row>
    <row r="127" spans="6:7" ht="15.75">
      <c r="F127" s="321" t="s">
        <v>364</v>
      </c>
      <c r="G127" s="323" t="s">
        <v>382</v>
      </c>
    </row>
    <row r="128" spans="6:7" ht="15.75">
      <c r="F128" s="321" t="s">
        <v>384</v>
      </c>
      <c r="G128" s="316" t="s">
        <v>385</v>
      </c>
    </row>
    <row r="129" spans="6:7" ht="15.75">
      <c r="F129" s="321" t="s">
        <v>394</v>
      </c>
      <c r="G129" s="314" t="s">
        <v>395</v>
      </c>
    </row>
    <row r="130" spans="6:7" ht="15.75">
      <c r="F130" s="321" t="s">
        <v>394</v>
      </c>
      <c r="G130" s="316" t="s">
        <v>396</v>
      </c>
    </row>
    <row r="131" spans="6:7" ht="15.75">
      <c r="F131" s="321" t="s">
        <v>394</v>
      </c>
      <c r="G131" s="314" t="s">
        <v>397</v>
      </c>
    </row>
    <row r="132" spans="6:7" ht="15.75">
      <c r="F132" s="321" t="s">
        <v>394</v>
      </c>
      <c r="G132" s="316" t="s">
        <v>398</v>
      </c>
    </row>
    <row r="133" spans="6:7" ht="15.75">
      <c r="F133" s="321" t="s">
        <v>394</v>
      </c>
      <c r="G133" s="314" t="s">
        <v>399</v>
      </c>
    </row>
    <row r="134" spans="6:7" ht="15.75">
      <c r="F134" s="321" t="s">
        <v>394</v>
      </c>
      <c r="G134" s="316" t="s">
        <v>400</v>
      </c>
    </row>
    <row r="135" spans="6:7" ht="15.75">
      <c r="F135" s="321" t="s">
        <v>394</v>
      </c>
      <c r="G135" s="324" t="s">
        <v>401</v>
      </c>
    </row>
    <row r="136" spans="6:7" ht="15.75">
      <c r="F136" s="321" t="s">
        <v>394</v>
      </c>
      <c r="G136" s="324" t="s">
        <v>402</v>
      </c>
    </row>
    <row r="137" spans="6:7" ht="15.75">
      <c r="F137" s="321" t="s">
        <v>403</v>
      </c>
      <c r="G137" s="323" t="s">
        <v>404</v>
      </c>
    </row>
    <row r="138" spans="6:7" ht="15.75">
      <c r="F138" s="321" t="s">
        <v>403</v>
      </c>
      <c r="G138" s="323" t="s">
        <v>405</v>
      </c>
    </row>
    <row r="139" spans="6:7" ht="15.75">
      <c r="F139" s="321" t="s">
        <v>403</v>
      </c>
      <c r="G139" s="323" t="s">
        <v>406</v>
      </c>
    </row>
    <row r="140" spans="6:7" ht="15.75">
      <c r="F140" s="321" t="s">
        <v>419</v>
      </c>
      <c r="G140" s="323" t="s">
        <v>420</v>
      </c>
    </row>
    <row r="141" spans="6:7" ht="15.75">
      <c r="F141" s="321" t="s">
        <v>419</v>
      </c>
      <c r="G141" s="323" t="s">
        <v>421</v>
      </c>
    </row>
    <row r="142" spans="6:7" ht="15.75">
      <c r="F142" s="321" t="s">
        <v>419</v>
      </c>
      <c r="G142" s="323" t="s">
        <v>422</v>
      </c>
    </row>
    <row r="143" spans="6:7" ht="15.75">
      <c r="F143" s="321" t="s">
        <v>423</v>
      </c>
      <c r="G143" s="323" t="s">
        <v>424</v>
      </c>
    </row>
    <row r="144" spans="6:7" ht="15.75">
      <c r="F144" s="321" t="s">
        <v>423</v>
      </c>
      <c r="G144" s="323" t="s">
        <v>425</v>
      </c>
    </row>
    <row r="145" spans="6:7" ht="15.75">
      <c r="F145" s="321" t="s">
        <v>423</v>
      </c>
      <c r="G145" s="323" t="s">
        <v>426</v>
      </c>
    </row>
    <row r="146" spans="6:7" ht="15.75">
      <c r="F146" s="321" t="s">
        <v>423</v>
      </c>
      <c r="G146" s="323" t="s">
        <v>427</v>
      </c>
    </row>
    <row r="147" spans="6:7" ht="15.75">
      <c r="F147" s="321" t="s">
        <v>423</v>
      </c>
      <c r="G147" s="323" t="s">
        <v>428</v>
      </c>
    </row>
    <row r="148" spans="6:7" ht="15.75">
      <c r="F148" s="321" t="s">
        <v>429</v>
      </c>
      <c r="G148" s="323" t="s">
        <v>430</v>
      </c>
    </row>
    <row r="149" spans="6:7" ht="15.75">
      <c r="F149" s="321" t="s">
        <v>429</v>
      </c>
      <c r="G149" s="323" t="s">
        <v>431</v>
      </c>
    </row>
    <row r="150" spans="6:7" ht="15.75">
      <c r="F150" s="321" t="s">
        <v>429</v>
      </c>
      <c r="G150" s="323" t="s">
        <v>432</v>
      </c>
    </row>
    <row r="151" spans="6:7" ht="15.75">
      <c r="F151" s="321" t="s">
        <v>429</v>
      </c>
      <c r="G151" s="323" t="s">
        <v>433</v>
      </c>
    </row>
    <row r="152" spans="6:7" ht="15.75">
      <c r="F152" s="321" t="s">
        <v>429</v>
      </c>
      <c r="G152" s="323" t="s">
        <v>434</v>
      </c>
    </row>
    <row r="153" spans="6:7" ht="15.75">
      <c r="F153" s="321" t="s">
        <v>429</v>
      </c>
      <c r="G153" s="323" t="s">
        <v>435</v>
      </c>
    </row>
    <row r="154" spans="6:7" ht="15.75">
      <c r="F154" s="321" t="s">
        <v>429</v>
      </c>
      <c r="G154" s="316" t="s">
        <v>436</v>
      </c>
    </row>
    <row r="155" spans="6:7" ht="15.75">
      <c r="F155" s="321" t="s">
        <v>429</v>
      </c>
      <c r="G155" s="323" t="s">
        <v>437</v>
      </c>
    </row>
    <row r="156" spans="6:7" ht="15.75">
      <c r="F156" s="321" t="s">
        <v>429</v>
      </c>
      <c r="G156" s="316" t="s">
        <v>438</v>
      </c>
    </row>
    <row r="157" spans="6:7" ht="15.75">
      <c r="F157" s="321" t="s">
        <v>429</v>
      </c>
      <c r="G157" s="314" t="s">
        <v>439</v>
      </c>
    </row>
    <row r="158" spans="6:7" ht="15.75">
      <c r="F158" s="321" t="s">
        <v>429</v>
      </c>
      <c r="G158" s="314" t="s">
        <v>440</v>
      </c>
    </row>
    <row r="159" spans="6:7" ht="15.75">
      <c r="F159" s="321" t="s">
        <v>429</v>
      </c>
      <c r="G159" s="314" t="s">
        <v>441</v>
      </c>
    </row>
    <row r="160" spans="6:7" ht="15.75">
      <c r="F160" s="321" t="s">
        <v>429</v>
      </c>
      <c r="G160" s="314" t="s">
        <v>442</v>
      </c>
    </row>
    <row r="161" spans="6:7" ht="15.75">
      <c r="F161" s="321" t="s">
        <v>429</v>
      </c>
      <c r="G161" s="314" t="s">
        <v>443</v>
      </c>
    </row>
    <row r="162" spans="6:7" ht="15.75">
      <c r="F162" s="321" t="s">
        <v>429</v>
      </c>
      <c r="G162" s="314" t="s">
        <v>444</v>
      </c>
    </row>
    <row r="163" spans="6:7" ht="15.75">
      <c r="F163" s="321" t="s">
        <v>429</v>
      </c>
      <c r="G163" s="314" t="s">
        <v>445</v>
      </c>
    </row>
    <row r="164" spans="6:7" ht="15.75">
      <c r="F164" s="321" t="s">
        <v>429</v>
      </c>
      <c r="G164" s="316" t="s">
        <v>367</v>
      </c>
    </row>
    <row r="165" spans="6:7" ht="15.75">
      <c r="F165" s="321" t="s">
        <v>429</v>
      </c>
      <c r="G165" s="314" t="s">
        <v>446</v>
      </c>
    </row>
    <row r="166" spans="6:7" ht="15.75">
      <c r="F166" s="321" t="s">
        <v>429</v>
      </c>
      <c r="G166" s="314" t="s">
        <v>447</v>
      </c>
    </row>
    <row r="167" spans="6:7" ht="15.75">
      <c r="F167" s="321" t="s">
        <v>429</v>
      </c>
      <c r="G167" s="314" t="s">
        <v>448</v>
      </c>
    </row>
    <row r="168" spans="6:7" ht="15.75">
      <c r="F168" s="321" t="s">
        <v>429</v>
      </c>
      <c r="G168" s="314" t="s">
        <v>449</v>
      </c>
    </row>
    <row r="169" spans="6:7" ht="15.75">
      <c r="F169" s="321" t="s">
        <v>429</v>
      </c>
      <c r="G169" s="314" t="s">
        <v>450</v>
      </c>
    </row>
    <row r="170" spans="6:7" ht="15.75">
      <c r="F170" s="321" t="s">
        <v>429</v>
      </c>
      <c r="G170" s="314" t="s">
        <v>451</v>
      </c>
    </row>
    <row r="171" spans="6:7" ht="15.75">
      <c r="F171" s="321" t="s">
        <v>429</v>
      </c>
      <c r="G171" s="314" t="s">
        <v>452</v>
      </c>
    </row>
    <row r="172" spans="6:7" ht="15.75">
      <c r="F172" s="321" t="s">
        <v>429</v>
      </c>
      <c r="G172" s="314" t="s">
        <v>453</v>
      </c>
    </row>
    <row r="173" spans="6:7" ht="15.75">
      <c r="F173" s="321" t="s">
        <v>429</v>
      </c>
      <c r="G173" s="316" t="s">
        <v>454</v>
      </c>
    </row>
    <row r="174" spans="6:7" ht="15.75">
      <c r="F174" s="321" t="s">
        <v>463</v>
      </c>
      <c r="G174" s="314" t="s">
        <v>464</v>
      </c>
    </row>
    <row r="175" spans="6:7" ht="15.75">
      <c r="F175" s="321" t="s">
        <v>465</v>
      </c>
      <c r="G175" s="314" t="s">
        <v>466</v>
      </c>
    </row>
    <row r="176" spans="6:7" ht="15.75">
      <c r="F176" s="321" t="s">
        <v>471</v>
      </c>
      <c r="G176" s="314" t="s">
        <v>472</v>
      </c>
    </row>
    <row r="177" spans="6:7" ht="15.75">
      <c r="F177" s="321" t="s">
        <v>471</v>
      </c>
      <c r="G177" s="316" t="s">
        <v>473</v>
      </c>
    </row>
    <row r="178" spans="6:7" ht="15.75">
      <c r="F178" s="321" t="s">
        <v>467</v>
      </c>
      <c r="G178" s="314" t="s">
        <v>468</v>
      </c>
    </row>
    <row r="179" spans="6:7" ht="15.75">
      <c r="F179" s="321" t="s">
        <v>474</v>
      </c>
      <c r="G179" s="314" t="s">
        <v>475</v>
      </c>
    </row>
    <row r="180" spans="6:7" ht="15.75">
      <c r="F180" s="321" t="s">
        <v>474</v>
      </c>
      <c r="G180" s="314" t="s">
        <v>476</v>
      </c>
    </row>
    <row r="181" spans="6:7" ht="15.75">
      <c r="F181" s="321" t="s">
        <v>474</v>
      </c>
      <c r="G181" s="314" t="s">
        <v>477</v>
      </c>
    </row>
    <row r="182" spans="6:7" ht="15.75">
      <c r="F182" s="321" t="s">
        <v>474</v>
      </c>
      <c r="G182" s="314" t="s">
        <v>478</v>
      </c>
    </row>
    <row r="183" spans="6:7" ht="15.75">
      <c r="F183" s="321" t="s">
        <v>474</v>
      </c>
      <c r="G183" s="314" t="s">
        <v>479</v>
      </c>
    </row>
    <row r="184" spans="6:7" ht="15.75">
      <c r="F184" s="321" t="s">
        <v>474</v>
      </c>
      <c r="G184" s="314" t="s">
        <v>480</v>
      </c>
    </row>
    <row r="185" spans="6:7" ht="15.75">
      <c r="F185" s="321" t="s">
        <v>474</v>
      </c>
      <c r="G185" s="314" t="s">
        <v>481</v>
      </c>
    </row>
    <row r="186" spans="6:7" ht="15.75">
      <c r="F186" s="321" t="s">
        <v>489</v>
      </c>
      <c r="G186" s="314" t="s">
        <v>490</v>
      </c>
    </row>
    <row r="187" spans="6:7" ht="15.75">
      <c r="F187" s="321" t="s">
        <v>486</v>
      </c>
      <c r="G187" s="314" t="s">
        <v>487</v>
      </c>
    </row>
    <row r="188" spans="6:7" ht="15.75">
      <c r="F188" s="321" t="s">
        <v>486</v>
      </c>
      <c r="G188" s="314" t="s">
        <v>488</v>
      </c>
    </row>
    <row r="189" spans="6:7" ht="15.75">
      <c r="F189" s="321" t="s">
        <v>491</v>
      </c>
      <c r="G189" s="316" t="s">
        <v>492</v>
      </c>
    </row>
    <row r="190" spans="6:7" ht="15.75">
      <c r="F190" s="321" t="s">
        <v>491</v>
      </c>
      <c r="G190" s="314" t="s">
        <v>493</v>
      </c>
    </row>
    <row r="191" spans="6:7" ht="15.75">
      <c r="F191" s="321" t="s">
        <v>491</v>
      </c>
      <c r="G191" s="314" t="s">
        <v>494</v>
      </c>
    </row>
    <row r="192" spans="6:7" ht="15.75">
      <c r="F192" s="321" t="s">
        <v>491</v>
      </c>
      <c r="G192" s="314" t="s">
        <v>495</v>
      </c>
    </row>
    <row r="193" spans="6:7" ht="15.75">
      <c r="F193" s="321" t="s">
        <v>491</v>
      </c>
      <c r="G193" s="316" t="s">
        <v>496</v>
      </c>
    </row>
    <row r="194" spans="6:7" ht="15.75">
      <c r="F194" s="321" t="s">
        <v>491</v>
      </c>
      <c r="G194" s="314" t="s">
        <v>497</v>
      </c>
    </row>
    <row r="195" spans="6:7" ht="15.75">
      <c r="F195" s="321" t="s">
        <v>491</v>
      </c>
      <c r="G195" s="314" t="s">
        <v>498</v>
      </c>
    </row>
    <row r="196" spans="6:7" ht="15.75">
      <c r="F196" s="321" t="s">
        <v>491</v>
      </c>
      <c r="G196" s="314" t="s">
        <v>499</v>
      </c>
    </row>
    <row r="197" spans="6:7" ht="15.75">
      <c r="F197" s="321" t="s">
        <v>491</v>
      </c>
      <c r="G197" s="314" t="s">
        <v>500</v>
      </c>
    </row>
    <row r="198" spans="6:7" ht="15.75">
      <c r="F198" s="321" t="s">
        <v>491</v>
      </c>
      <c r="G198" s="314" t="s">
        <v>501</v>
      </c>
    </row>
    <row r="199" spans="6:7" ht="15.75">
      <c r="F199" s="321" t="s">
        <v>491</v>
      </c>
      <c r="G199" s="314" t="s">
        <v>502</v>
      </c>
    </row>
    <row r="200" spans="6:7" ht="15.75">
      <c r="F200" s="321" t="s">
        <v>491</v>
      </c>
      <c r="G200" s="323" t="s">
        <v>503</v>
      </c>
    </row>
    <row r="201" spans="6:7" ht="15.75">
      <c r="F201" s="321" t="s">
        <v>491</v>
      </c>
      <c r="G201" s="323" t="s">
        <v>504</v>
      </c>
    </row>
    <row r="202" spans="6:7" ht="15.75">
      <c r="F202" s="321" t="s">
        <v>491</v>
      </c>
      <c r="G202" s="323" t="s">
        <v>505</v>
      </c>
    </row>
    <row r="203" spans="6:7" ht="15.75">
      <c r="F203" s="321" t="s">
        <v>506</v>
      </c>
      <c r="G203" s="323" t="s">
        <v>507</v>
      </c>
    </row>
    <row r="204" spans="6:7" ht="15.75">
      <c r="F204" s="321" t="s">
        <v>506</v>
      </c>
      <c r="G204" s="323" t="s">
        <v>508</v>
      </c>
    </row>
    <row r="205" spans="6:7" ht="15.75">
      <c r="F205" s="321" t="s">
        <v>506</v>
      </c>
      <c r="G205" s="323" t="s">
        <v>509</v>
      </c>
    </row>
    <row r="206" spans="6:7" ht="15.75">
      <c r="F206" s="321" t="s">
        <v>506</v>
      </c>
      <c r="G206" s="323" t="s">
        <v>510</v>
      </c>
    </row>
    <row r="207" spans="6:7" ht="15.75">
      <c r="F207" s="321" t="s">
        <v>506</v>
      </c>
      <c r="G207" s="323" t="s">
        <v>511</v>
      </c>
    </row>
    <row r="208" spans="6:7" ht="15.75">
      <c r="F208" s="321" t="s">
        <v>506</v>
      </c>
      <c r="G208" s="323" t="s">
        <v>512</v>
      </c>
    </row>
    <row r="209" spans="6:7" ht="15.75">
      <c r="F209" s="321" t="s">
        <v>506</v>
      </c>
      <c r="G209" s="323" t="s">
        <v>513</v>
      </c>
    </row>
    <row r="210" spans="6:7" ht="15.75">
      <c r="F210" s="321" t="s">
        <v>514</v>
      </c>
      <c r="G210" s="325" t="s">
        <v>515</v>
      </c>
    </row>
    <row r="211" spans="6:7" ht="15.75">
      <c r="F211" s="321" t="s">
        <v>514</v>
      </c>
      <c r="G211" s="323" t="s">
        <v>516</v>
      </c>
    </row>
    <row r="212" spans="6:7" ht="15.75">
      <c r="F212" s="321" t="s">
        <v>514</v>
      </c>
      <c r="G212" s="323" t="s">
        <v>517</v>
      </c>
    </row>
    <row r="213" spans="6:7" ht="15.75">
      <c r="F213" s="321" t="s">
        <v>518</v>
      </c>
      <c r="G213" s="323" t="s">
        <v>519</v>
      </c>
    </row>
    <row r="214" spans="6:7" ht="15.75">
      <c r="F214" s="321" t="s">
        <v>518</v>
      </c>
      <c r="G214" s="323" t="s">
        <v>520</v>
      </c>
    </row>
    <row r="215" spans="6:7" ht="15.75">
      <c r="F215" s="321" t="s">
        <v>521</v>
      </c>
      <c r="G215" s="323" t="s">
        <v>522</v>
      </c>
    </row>
    <row r="216" spans="6:7" ht="15.75">
      <c r="F216" s="321" t="s">
        <v>521</v>
      </c>
      <c r="G216" s="323" t="s">
        <v>523</v>
      </c>
    </row>
    <row r="217" spans="6:7" ht="15.75">
      <c r="F217" s="321" t="s">
        <v>521</v>
      </c>
      <c r="G217" s="323" t="s">
        <v>524</v>
      </c>
    </row>
    <row r="218" spans="6:7" ht="15.75">
      <c r="F218" s="321" t="s">
        <v>521</v>
      </c>
      <c r="G218" s="323" t="s">
        <v>525</v>
      </c>
    </row>
    <row r="219" spans="6:7" ht="15.75">
      <c r="F219" s="321" t="s">
        <v>521</v>
      </c>
      <c r="G219" s="323" t="s">
        <v>526</v>
      </c>
    </row>
    <row r="220" spans="6:7" ht="15.75">
      <c r="F220" s="321" t="s">
        <v>521</v>
      </c>
      <c r="G220" s="323" t="s">
        <v>527</v>
      </c>
    </row>
    <row r="221" spans="6:7" ht="15.75">
      <c r="F221" s="321" t="s">
        <v>521</v>
      </c>
      <c r="G221" s="323" t="s">
        <v>528</v>
      </c>
    </row>
    <row r="222" spans="6:7" ht="15.75">
      <c r="F222" s="321" t="s">
        <v>521</v>
      </c>
      <c r="G222" s="323" t="s">
        <v>529</v>
      </c>
    </row>
    <row r="223" spans="6:7" ht="15.75">
      <c r="F223" s="321" t="s">
        <v>521</v>
      </c>
      <c r="G223" s="323" t="s">
        <v>530</v>
      </c>
    </row>
    <row r="224" spans="6:7" ht="15.75">
      <c r="F224" s="321" t="s">
        <v>531</v>
      </c>
      <c r="G224" s="323" t="s">
        <v>532</v>
      </c>
    </row>
    <row r="225" spans="6:7" ht="15.75">
      <c r="F225" s="321" t="s">
        <v>531</v>
      </c>
      <c r="G225" s="323" t="s">
        <v>533</v>
      </c>
    </row>
    <row r="226" spans="6:7" ht="15.75">
      <c r="F226" s="321" t="s">
        <v>531</v>
      </c>
      <c r="G226" s="314" t="s">
        <v>534</v>
      </c>
    </row>
    <row r="227" spans="6:7" ht="15.75">
      <c r="F227" s="321" t="s">
        <v>531</v>
      </c>
      <c r="G227" s="314" t="s">
        <v>535</v>
      </c>
    </row>
    <row r="228" spans="6:7" ht="15.75">
      <c r="F228" s="321" t="s">
        <v>536</v>
      </c>
      <c r="G228" s="314" t="s">
        <v>537</v>
      </c>
    </row>
    <row r="229" spans="6:7" ht="15.75">
      <c r="F229" s="321" t="s">
        <v>536</v>
      </c>
      <c r="G229" s="314" t="s">
        <v>538</v>
      </c>
    </row>
    <row r="230" spans="6:7" ht="15.75">
      <c r="F230" s="321" t="s">
        <v>536</v>
      </c>
      <c r="G230" s="314" t="s">
        <v>539</v>
      </c>
    </row>
    <row r="231" spans="6:7" ht="15.75">
      <c r="F231" s="321" t="s">
        <v>540</v>
      </c>
      <c r="G231" s="314" t="s">
        <v>541</v>
      </c>
    </row>
    <row r="232" spans="6:7" ht="15.75">
      <c r="F232" s="321" t="s">
        <v>542</v>
      </c>
      <c r="G232" s="314" t="s">
        <v>543</v>
      </c>
    </row>
    <row r="233" spans="6:7" ht="15.75">
      <c r="F233" s="321" t="s">
        <v>542</v>
      </c>
      <c r="G233" s="314" t="s">
        <v>544</v>
      </c>
    </row>
    <row r="234" spans="6:7" ht="15.75">
      <c r="F234" s="321" t="s">
        <v>545</v>
      </c>
      <c r="G234" s="314" t="s">
        <v>546</v>
      </c>
    </row>
    <row r="235" spans="6:7" ht="15.75">
      <c r="F235" s="321" t="s">
        <v>545</v>
      </c>
      <c r="G235" s="314" t="s">
        <v>547</v>
      </c>
    </row>
    <row r="236" spans="6:7" ht="15.75">
      <c r="F236" s="321" t="s">
        <v>545</v>
      </c>
      <c r="G236" s="314" t="s">
        <v>548</v>
      </c>
    </row>
    <row r="237" spans="6:7" ht="15.75">
      <c r="F237" s="321" t="s">
        <v>545</v>
      </c>
      <c r="G237" s="314" t="s">
        <v>549</v>
      </c>
    </row>
    <row r="238" spans="6:7" ht="15.75">
      <c r="F238" s="321" t="s">
        <v>550</v>
      </c>
      <c r="G238" s="314" t="s">
        <v>551</v>
      </c>
    </row>
    <row r="239" spans="6:7" ht="15.75">
      <c r="F239" s="321" t="s">
        <v>550</v>
      </c>
      <c r="G239" s="314" t="s">
        <v>552</v>
      </c>
    </row>
    <row r="240" spans="6:7" ht="15.75">
      <c r="F240" s="321" t="s">
        <v>550</v>
      </c>
      <c r="G240" s="314" t="s">
        <v>553</v>
      </c>
    </row>
    <row r="241" spans="6:7" ht="15.75">
      <c r="F241" s="321" t="s">
        <v>550</v>
      </c>
      <c r="G241" s="314" t="s">
        <v>554</v>
      </c>
    </row>
    <row r="242" spans="6:7" ht="15.75">
      <c r="F242" s="321" t="s">
        <v>550</v>
      </c>
      <c r="G242" s="314" t="s">
        <v>555</v>
      </c>
    </row>
    <row r="243" spans="6:7" ht="15.75">
      <c r="F243" s="321" t="s">
        <v>550</v>
      </c>
      <c r="G243" s="314" t="s">
        <v>556</v>
      </c>
    </row>
    <row r="244" spans="6:7" ht="15.75">
      <c r="F244" s="321" t="s">
        <v>550</v>
      </c>
      <c r="G244" s="314" t="s">
        <v>557</v>
      </c>
    </row>
    <row r="245" spans="6:7" ht="15.75">
      <c r="F245" s="321" t="s">
        <v>550</v>
      </c>
      <c r="G245" s="314" t="s">
        <v>558</v>
      </c>
    </row>
    <row r="246" spans="6:7" ht="15.75">
      <c r="F246" s="321" t="s">
        <v>550</v>
      </c>
      <c r="G246" s="314" t="s">
        <v>559</v>
      </c>
    </row>
    <row r="247" spans="6:7" ht="15.75">
      <c r="F247" s="321" t="s">
        <v>550</v>
      </c>
      <c r="G247" s="314" t="s">
        <v>560</v>
      </c>
    </row>
    <row r="248" spans="6:7" ht="15.75">
      <c r="F248" s="321" t="s">
        <v>550</v>
      </c>
      <c r="G248" s="314" t="s">
        <v>561</v>
      </c>
    </row>
    <row r="249" spans="6:7" ht="15.75">
      <c r="F249" s="321" t="s">
        <v>550</v>
      </c>
      <c r="G249" s="314" t="s">
        <v>562</v>
      </c>
    </row>
    <row r="250" spans="6:7" ht="15.75">
      <c r="F250" s="321" t="s">
        <v>550</v>
      </c>
      <c r="G250" s="314" t="s">
        <v>563</v>
      </c>
    </row>
    <row r="251" spans="6:7" ht="15.75">
      <c r="F251" s="321" t="s">
        <v>550</v>
      </c>
      <c r="G251" s="314" t="s">
        <v>564</v>
      </c>
    </row>
    <row r="252" spans="6:7" ht="15.75">
      <c r="F252" s="321" t="s">
        <v>550</v>
      </c>
      <c r="G252" s="314" t="s">
        <v>565</v>
      </c>
    </row>
    <row r="253" spans="6:7" ht="15.75">
      <c r="F253" s="321" t="s">
        <v>550</v>
      </c>
      <c r="G253" s="314" t="s">
        <v>566</v>
      </c>
    </row>
    <row r="254" spans="6:7" ht="15.75">
      <c r="F254" s="321" t="s">
        <v>567</v>
      </c>
      <c r="G254" s="314" t="s">
        <v>568</v>
      </c>
    </row>
    <row r="255" spans="6:7" ht="15.75">
      <c r="F255" s="321" t="s">
        <v>567</v>
      </c>
      <c r="G255" s="314" t="s">
        <v>569</v>
      </c>
    </row>
    <row r="256" spans="6:7" ht="15.75">
      <c r="F256" s="321" t="s">
        <v>212</v>
      </c>
      <c r="G256" s="314" t="s">
        <v>213</v>
      </c>
    </row>
    <row r="257" spans="6:7" ht="15.75">
      <c r="F257" s="321" t="s">
        <v>758</v>
      </c>
      <c r="G257" s="314" t="s">
        <v>224</v>
      </c>
    </row>
    <row r="258" spans="6:7" ht="15.75">
      <c r="F258" s="321" t="s">
        <v>758</v>
      </c>
      <c r="G258" s="314" t="s">
        <v>225</v>
      </c>
    </row>
    <row r="259" spans="6:7" ht="15.75">
      <c r="F259" s="321" t="s">
        <v>758</v>
      </c>
      <c r="G259" s="314" t="s">
        <v>226</v>
      </c>
    </row>
    <row r="260" spans="6:7" ht="15.75">
      <c r="F260" s="321" t="s">
        <v>261</v>
      </c>
      <c r="G260" s="314" t="s">
        <v>262</v>
      </c>
    </row>
    <row r="261" spans="6:7" ht="15.75">
      <c r="F261" s="321" t="s">
        <v>261</v>
      </c>
      <c r="G261" s="314" t="s">
        <v>263</v>
      </c>
    </row>
    <row r="262" spans="6:7" ht="15.75">
      <c r="F262" s="321" t="s">
        <v>261</v>
      </c>
      <c r="G262" s="314" t="s">
        <v>264</v>
      </c>
    </row>
    <row r="263" spans="6:7" ht="15.75">
      <c r="F263" s="321" t="s">
        <v>261</v>
      </c>
      <c r="G263" s="314" t="s">
        <v>265</v>
      </c>
    </row>
    <row r="264" spans="6:7" ht="15.75">
      <c r="F264" s="321" t="s">
        <v>261</v>
      </c>
      <c r="G264" s="314" t="s">
        <v>266</v>
      </c>
    </row>
    <row r="265" spans="6:7" ht="15.75">
      <c r="F265" s="321" t="s">
        <v>271</v>
      </c>
      <c r="G265" s="314" t="s">
        <v>272</v>
      </c>
    </row>
    <row r="266" spans="6:7" ht="15.75">
      <c r="F266" s="321" t="s">
        <v>271</v>
      </c>
      <c r="G266" s="314" t="s">
        <v>273</v>
      </c>
    </row>
    <row r="267" spans="6:7" ht="15.75">
      <c r="F267" s="321" t="s">
        <v>271</v>
      </c>
      <c r="G267" s="314" t="s">
        <v>274</v>
      </c>
    </row>
    <row r="268" spans="6:7" ht="15.75">
      <c r="F268" s="321" t="s">
        <v>271</v>
      </c>
      <c r="G268" s="314" t="s">
        <v>275</v>
      </c>
    </row>
    <row r="269" spans="6:7" ht="15.75">
      <c r="F269" s="321" t="s">
        <v>271</v>
      </c>
      <c r="G269" s="314" t="s">
        <v>276</v>
      </c>
    </row>
    <row r="270" spans="6:7" ht="15.75">
      <c r="F270" s="321" t="s">
        <v>271</v>
      </c>
      <c r="G270" s="314" t="s">
        <v>277</v>
      </c>
    </row>
    <row r="271" spans="6:7" ht="15.75">
      <c r="F271" s="321" t="s">
        <v>271</v>
      </c>
      <c r="G271" s="314" t="s">
        <v>278</v>
      </c>
    </row>
    <row r="272" spans="6:7" ht="15.75">
      <c r="F272" s="321" t="s">
        <v>271</v>
      </c>
      <c r="G272" s="314" t="s">
        <v>279</v>
      </c>
    </row>
    <row r="273" spans="6:7" ht="15.75">
      <c r="F273" s="321" t="s">
        <v>271</v>
      </c>
      <c r="G273" s="314" t="s">
        <v>280</v>
      </c>
    </row>
    <row r="274" spans="6:7" ht="15.75">
      <c r="F274" s="321" t="s">
        <v>271</v>
      </c>
      <c r="G274" s="314" t="s">
        <v>281</v>
      </c>
    </row>
    <row r="275" spans="6:7" ht="15.75">
      <c r="F275" s="321" t="s">
        <v>300</v>
      </c>
      <c r="G275" s="314" t="s">
        <v>301</v>
      </c>
    </row>
    <row r="276" spans="6:7" ht="15.75">
      <c r="F276" s="321" t="s">
        <v>300</v>
      </c>
      <c r="G276" s="314" t="s">
        <v>302</v>
      </c>
    </row>
    <row r="277" spans="6:7" ht="15.75">
      <c r="F277" s="321" t="s">
        <v>300</v>
      </c>
      <c r="G277" s="314" t="s">
        <v>303</v>
      </c>
    </row>
    <row r="278" spans="6:7" ht="15.75">
      <c r="F278" s="321" t="s">
        <v>326</v>
      </c>
      <c r="G278" s="314" t="s">
        <v>327</v>
      </c>
    </row>
    <row r="279" spans="6:7" ht="15.75">
      <c r="F279" s="321" t="s">
        <v>326</v>
      </c>
      <c r="G279" s="314" t="s">
        <v>328</v>
      </c>
    </row>
    <row r="280" spans="6:7" ht="15.75">
      <c r="F280" s="321" t="s">
        <v>356</v>
      </c>
      <c r="G280" s="314" t="s">
        <v>357</v>
      </c>
    </row>
    <row r="281" spans="6:7" ht="15.75">
      <c r="F281" s="321" t="s">
        <v>360</v>
      </c>
      <c r="G281" s="314" t="s">
        <v>361</v>
      </c>
    </row>
    <row r="282" spans="6:7" ht="15.75">
      <c r="F282" s="321" t="s">
        <v>386</v>
      </c>
      <c r="G282" s="314" t="s">
        <v>387</v>
      </c>
    </row>
    <row r="283" spans="6:7" ht="15.75">
      <c r="F283" s="321" t="s">
        <v>386</v>
      </c>
      <c r="G283" s="314" t="s">
        <v>388</v>
      </c>
    </row>
    <row r="284" spans="6:7" ht="15.75">
      <c r="F284" s="321" t="s">
        <v>386</v>
      </c>
      <c r="G284" s="314" t="s">
        <v>389</v>
      </c>
    </row>
    <row r="285" spans="6:7" ht="15.75">
      <c r="F285" s="321" t="s">
        <v>386</v>
      </c>
      <c r="G285" s="314" t="s">
        <v>390</v>
      </c>
    </row>
    <row r="286" spans="6:7" ht="15.75">
      <c r="F286" s="321" t="s">
        <v>386</v>
      </c>
      <c r="G286" s="314" t="s">
        <v>391</v>
      </c>
    </row>
    <row r="287" spans="6:7" ht="15.75">
      <c r="F287" s="321" t="s">
        <v>386</v>
      </c>
      <c r="G287" s="314" t="s">
        <v>392</v>
      </c>
    </row>
    <row r="288" spans="6:7" ht="15.75">
      <c r="F288" s="321" t="s">
        <v>386</v>
      </c>
      <c r="G288" s="314" t="s">
        <v>393</v>
      </c>
    </row>
    <row r="289" spans="6:7" ht="15.75">
      <c r="F289" s="321" t="s">
        <v>407</v>
      </c>
      <c r="G289" s="314" t="s">
        <v>408</v>
      </c>
    </row>
    <row r="290" spans="6:7" ht="15.75">
      <c r="F290" s="321" t="s">
        <v>407</v>
      </c>
      <c r="G290" s="314" t="s">
        <v>409</v>
      </c>
    </row>
    <row r="291" spans="6:7" ht="15.75">
      <c r="F291" s="321" t="s">
        <v>407</v>
      </c>
      <c r="G291" s="314" t="s">
        <v>410</v>
      </c>
    </row>
    <row r="292" spans="6:7" ht="15.75">
      <c r="F292" s="321" t="s">
        <v>407</v>
      </c>
      <c r="G292" s="314" t="s">
        <v>411</v>
      </c>
    </row>
    <row r="293" spans="6:7" ht="15.75">
      <c r="F293" s="321" t="s">
        <v>407</v>
      </c>
      <c r="G293" s="314" t="s">
        <v>412</v>
      </c>
    </row>
    <row r="294" spans="6:7" ht="15.75">
      <c r="F294" s="321" t="s">
        <v>407</v>
      </c>
      <c r="G294" s="314" t="s">
        <v>413</v>
      </c>
    </row>
    <row r="295" spans="6:7" ht="15.75">
      <c r="F295" s="321" t="s">
        <v>407</v>
      </c>
      <c r="G295" s="314" t="s">
        <v>414</v>
      </c>
    </row>
    <row r="296" spans="6:7" ht="15.75">
      <c r="F296" s="321" t="s">
        <v>407</v>
      </c>
      <c r="G296" s="314" t="s">
        <v>415</v>
      </c>
    </row>
    <row r="297" spans="6:7" ht="15.75">
      <c r="F297" s="321" t="s">
        <v>407</v>
      </c>
      <c r="G297" s="314" t="s">
        <v>416</v>
      </c>
    </row>
    <row r="298" spans="6:7" ht="15.75">
      <c r="F298" s="321" t="s">
        <v>407</v>
      </c>
      <c r="G298" s="314" t="s">
        <v>417</v>
      </c>
    </row>
    <row r="299" spans="6:7" ht="15.75">
      <c r="F299" s="321" t="s">
        <v>407</v>
      </c>
      <c r="G299" s="314" t="s">
        <v>418</v>
      </c>
    </row>
    <row r="300" spans="6:7" ht="15.75">
      <c r="F300" s="321" t="s">
        <v>482</v>
      </c>
      <c r="G300" s="314" t="s">
        <v>483</v>
      </c>
    </row>
    <row r="301" spans="6:7" ht="15.75">
      <c r="F301" s="321" t="s">
        <v>484</v>
      </c>
      <c r="G301" s="314" t="s">
        <v>485</v>
      </c>
    </row>
    <row r="302" spans="6:7" ht="15.75">
      <c r="F302" s="321" t="s">
        <v>701</v>
      </c>
      <c r="G302" s="314" t="s">
        <v>702</v>
      </c>
    </row>
    <row r="303" spans="6:7" ht="15.75">
      <c r="F303" s="321" t="s">
        <v>701</v>
      </c>
      <c r="G303" s="314" t="s">
        <v>703</v>
      </c>
    </row>
    <row r="304" spans="6:7" ht="15.75">
      <c r="F304" s="321" t="s">
        <v>701</v>
      </c>
      <c r="G304" s="314" t="s">
        <v>704</v>
      </c>
    </row>
    <row r="305" spans="6:7" ht="15.75">
      <c r="F305" s="321" t="s">
        <v>701</v>
      </c>
      <c r="G305" s="314" t="s">
        <v>705</v>
      </c>
    </row>
    <row r="306" spans="6:7" ht="15.75">
      <c r="F306" s="321" t="s">
        <v>701</v>
      </c>
      <c r="G306" s="314" t="s">
        <v>706</v>
      </c>
    </row>
    <row r="307" spans="6:7" ht="15.75">
      <c r="F307" s="321" t="s">
        <v>701</v>
      </c>
      <c r="G307" s="314" t="s">
        <v>707</v>
      </c>
    </row>
    <row r="308" spans="6:7" ht="15.75">
      <c r="F308" s="321" t="s">
        <v>701</v>
      </c>
      <c r="G308" s="314" t="s">
        <v>708</v>
      </c>
    </row>
    <row r="309" spans="6:7" ht="15.75">
      <c r="F309" s="321" t="s">
        <v>701</v>
      </c>
      <c r="G309" s="314" t="s">
        <v>709</v>
      </c>
    </row>
    <row r="310" spans="6:7" ht="15.75">
      <c r="F310" s="321" t="s">
        <v>701</v>
      </c>
      <c r="G310" s="314" t="s">
        <v>710</v>
      </c>
    </row>
    <row r="311" spans="6:7" ht="15.75">
      <c r="F311" s="321" t="s">
        <v>701</v>
      </c>
      <c r="G311" s="314" t="s">
        <v>711</v>
      </c>
    </row>
    <row r="312" spans="6:7" ht="15.75">
      <c r="F312" s="321" t="s">
        <v>701</v>
      </c>
      <c r="G312" s="314" t="s">
        <v>712</v>
      </c>
    </row>
    <row r="313" spans="6:7" ht="15.75">
      <c r="F313" s="321" t="s">
        <v>701</v>
      </c>
      <c r="G313" s="314" t="s">
        <v>713</v>
      </c>
    </row>
    <row r="314" spans="6:7" ht="15.75">
      <c r="F314" s="321" t="s">
        <v>701</v>
      </c>
      <c r="G314" s="314" t="s">
        <v>714</v>
      </c>
    </row>
    <row r="315" spans="6:7" ht="15.75">
      <c r="F315" s="321" t="s">
        <v>701</v>
      </c>
      <c r="G315" s="314" t="s">
        <v>715</v>
      </c>
    </row>
    <row r="316" spans="6:7" ht="15.75">
      <c r="F316" s="321" t="s">
        <v>701</v>
      </c>
      <c r="G316" s="314" t="s">
        <v>716</v>
      </c>
    </row>
    <row r="317" spans="6:7" ht="15.75">
      <c r="F317" s="321" t="s">
        <v>701</v>
      </c>
      <c r="G317" s="314" t="s">
        <v>717</v>
      </c>
    </row>
    <row r="318" spans="6:7" ht="15.75">
      <c r="F318" s="321" t="s">
        <v>701</v>
      </c>
      <c r="G318" s="314" t="s">
        <v>718</v>
      </c>
    </row>
    <row r="319" spans="6:7" ht="15.75">
      <c r="F319" s="321" t="s">
        <v>701</v>
      </c>
      <c r="G319" s="314" t="s">
        <v>719</v>
      </c>
    </row>
    <row r="320" spans="6:7" ht="15.75">
      <c r="F320" s="321" t="s">
        <v>701</v>
      </c>
      <c r="G320" s="314" t="s">
        <v>720</v>
      </c>
    </row>
    <row r="321" spans="6:7" ht="15.75">
      <c r="F321" s="321" t="s">
        <v>701</v>
      </c>
      <c r="G321" s="314" t="s">
        <v>721</v>
      </c>
    </row>
    <row r="322" spans="6:7" ht="15.75">
      <c r="F322" s="321" t="s">
        <v>701</v>
      </c>
      <c r="G322" s="314" t="s">
        <v>722</v>
      </c>
    </row>
    <row r="323" spans="6:7" ht="15.75">
      <c r="F323" s="321" t="s">
        <v>701</v>
      </c>
      <c r="G323" s="314" t="s">
        <v>723</v>
      </c>
    </row>
    <row r="324" spans="6:7" ht="15.75">
      <c r="F324" s="321" t="s">
        <v>701</v>
      </c>
      <c r="G324" s="314" t="s">
        <v>724</v>
      </c>
    </row>
    <row r="325" spans="6:7" ht="15.75">
      <c r="F325" s="321" t="s">
        <v>701</v>
      </c>
      <c r="G325" s="314" t="s">
        <v>725</v>
      </c>
    </row>
    <row r="326" spans="6:7" ht="15.75">
      <c r="F326" s="321" t="s">
        <v>701</v>
      </c>
      <c r="G326" s="314" t="s">
        <v>726</v>
      </c>
    </row>
    <row r="327" spans="6:7" ht="15.75">
      <c r="F327" s="321" t="s">
        <v>701</v>
      </c>
      <c r="G327" s="314" t="s">
        <v>727</v>
      </c>
    </row>
    <row r="328" spans="6:7" ht="15.75">
      <c r="F328" s="321" t="s">
        <v>701</v>
      </c>
      <c r="G328" s="314" t="s">
        <v>728</v>
      </c>
    </row>
    <row r="329" spans="6:7" ht="15.75">
      <c r="F329" s="321" t="s">
        <v>701</v>
      </c>
      <c r="G329" s="314" t="s">
        <v>729</v>
      </c>
    </row>
    <row r="330" spans="6:7" ht="15.75">
      <c r="F330" s="321" t="s">
        <v>701</v>
      </c>
      <c r="G330" s="314" t="s">
        <v>730</v>
      </c>
    </row>
    <row r="331" spans="6:7" ht="15.75">
      <c r="F331" s="321" t="s">
        <v>701</v>
      </c>
      <c r="G331" s="314" t="s">
        <v>731</v>
      </c>
    </row>
    <row r="332" spans="6:7" ht="15.75">
      <c r="F332" s="321" t="s">
        <v>701</v>
      </c>
      <c r="G332" s="314" t="s">
        <v>732</v>
      </c>
    </row>
    <row r="333" spans="6:7" ht="15.75">
      <c r="F333" s="321" t="s">
        <v>701</v>
      </c>
      <c r="G333" s="314" t="s">
        <v>733</v>
      </c>
    </row>
    <row r="334" spans="6:7" ht="15.75">
      <c r="F334" s="321" t="s">
        <v>701</v>
      </c>
      <c r="G334" s="314" t="s">
        <v>734</v>
      </c>
    </row>
    <row r="335" spans="6:7" ht="15.75">
      <c r="F335" s="321" t="s">
        <v>701</v>
      </c>
      <c r="G335" s="314" t="s">
        <v>735</v>
      </c>
    </row>
    <row r="336" spans="6:7" ht="15.75">
      <c r="F336" s="321" t="s">
        <v>701</v>
      </c>
      <c r="G336" s="314" t="s">
        <v>736</v>
      </c>
    </row>
    <row r="337" spans="6:7" ht="15.75">
      <c r="F337" s="321" t="s">
        <v>701</v>
      </c>
      <c r="G337" s="314" t="s">
        <v>737</v>
      </c>
    </row>
    <row r="338" spans="6:7" ht="15.75">
      <c r="F338" s="321" t="s">
        <v>701</v>
      </c>
      <c r="G338" s="314" t="s">
        <v>738</v>
      </c>
    </row>
    <row r="339" spans="6:7" ht="15.75">
      <c r="F339" s="321" t="s">
        <v>701</v>
      </c>
      <c r="G339" s="314" t="s">
        <v>739</v>
      </c>
    </row>
    <row r="340" spans="6:7" ht="15.75">
      <c r="F340" s="321" t="s">
        <v>701</v>
      </c>
      <c r="G340" s="314" t="s">
        <v>740</v>
      </c>
    </row>
    <row r="341" spans="6:7" ht="15.75">
      <c r="F341" s="321" t="s">
        <v>701</v>
      </c>
      <c r="G341" s="314" t="s">
        <v>741</v>
      </c>
    </row>
    <row r="342" spans="6:7" ht="15.75">
      <c r="F342" s="321" t="s">
        <v>701</v>
      </c>
      <c r="G342" s="314" t="s">
        <v>742</v>
      </c>
    </row>
    <row r="343" spans="6:7" ht="15.75">
      <c r="F343" s="321" t="s">
        <v>701</v>
      </c>
      <c r="G343" s="314" t="s">
        <v>743</v>
      </c>
    </row>
    <row r="344" spans="6:7" ht="15.75">
      <c r="F344" s="321" t="s">
        <v>701</v>
      </c>
      <c r="G344" s="314" t="s">
        <v>744</v>
      </c>
    </row>
    <row r="345" spans="6:7" ht="15.75">
      <c r="F345" s="321" t="s">
        <v>701</v>
      </c>
      <c r="G345" s="314" t="s">
        <v>745</v>
      </c>
    </row>
    <row r="346" spans="6:7" ht="15.75">
      <c r="F346" s="321" t="s">
        <v>701</v>
      </c>
      <c r="G346" s="314" t="s">
        <v>746</v>
      </c>
    </row>
    <row r="347" spans="6:7" ht="15.75">
      <c r="F347" s="321" t="s">
        <v>701</v>
      </c>
      <c r="G347" s="314" t="s">
        <v>747</v>
      </c>
    </row>
    <row r="348" spans="6:7" ht="15.75">
      <c r="F348" s="321" t="s">
        <v>701</v>
      </c>
      <c r="G348" s="314" t="s">
        <v>748</v>
      </c>
    </row>
    <row r="349" spans="6:7" ht="15.75">
      <c r="F349" s="321" t="s">
        <v>701</v>
      </c>
      <c r="G349" s="314" t="s">
        <v>749</v>
      </c>
    </row>
    <row r="350" spans="6:7" ht="15.75">
      <c r="F350" s="321" t="s">
        <v>701</v>
      </c>
      <c r="G350" s="314" t="s">
        <v>750</v>
      </c>
    </row>
    <row r="351" spans="6:7" ht="15.75">
      <c r="F351" s="321" t="s">
        <v>701</v>
      </c>
      <c r="G351" s="314" t="s">
        <v>751</v>
      </c>
    </row>
    <row r="352" spans="6:7" ht="15.75">
      <c r="F352" s="321" t="s">
        <v>605</v>
      </c>
      <c r="G352" s="314" t="s">
        <v>606</v>
      </c>
    </row>
    <row r="353" spans="6:7" ht="15.75">
      <c r="F353" s="321" t="s">
        <v>618</v>
      </c>
      <c r="G353" s="314" t="s">
        <v>619</v>
      </c>
    </row>
    <row r="354" spans="6:7" ht="15.75">
      <c r="F354" s="321" t="s">
        <v>618</v>
      </c>
      <c r="G354" s="314" t="s">
        <v>620</v>
      </c>
    </row>
    <row r="355" spans="6:7" ht="15.75">
      <c r="F355" s="321" t="s">
        <v>618</v>
      </c>
      <c r="G355" s="314" t="s">
        <v>621</v>
      </c>
    </row>
    <row r="356" spans="6:7" ht="15.75">
      <c r="F356" s="321" t="s">
        <v>632</v>
      </c>
      <c r="G356" s="314" t="s">
        <v>633</v>
      </c>
    </row>
    <row r="357" spans="6:7" ht="15.75">
      <c r="F357" s="321" t="s">
        <v>684</v>
      </c>
      <c r="G357" s="314" t="s">
        <v>685</v>
      </c>
    </row>
    <row r="358" spans="6:7" ht="15.75">
      <c r="F358" s="321" t="s">
        <v>684</v>
      </c>
      <c r="G358" s="314" t="s">
        <v>686</v>
      </c>
    </row>
    <row r="359" spans="6:7" ht="15.75">
      <c r="F359" s="321" t="s">
        <v>570</v>
      </c>
      <c r="G359" s="314" t="s">
        <v>571</v>
      </c>
    </row>
    <row r="360" spans="6:7" ht="15.75">
      <c r="F360" s="321" t="s">
        <v>570</v>
      </c>
      <c r="G360" s="314" t="s">
        <v>572</v>
      </c>
    </row>
    <row r="361" spans="6:7" ht="15.75">
      <c r="F361" s="321" t="s">
        <v>570</v>
      </c>
      <c r="G361" s="314" t="s">
        <v>573</v>
      </c>
    </row>
    <row r="362" spans="6:7" ht="15.75">
      <c r="F362" s="321" t="s">
        <v>574</v>
      </c>
      <c r="G362" s="314" t="s">
        <v>575</v>
      </c>
    </row>
    <row r="363" spans="6:7" ht="15.75">
      <c r="F363" s="321" t="s">
        <v>576</v>
      </c>
      <c r="G363" s="314" t="s">
        <v>577</v>
      </c>
    </row>
    <row r="364" spans="6:7" ht="15.75">
      <c r="F364" s="321" t="s">
        <v>469</v>
      </c>
      <c r="G364" s="314" t="s">
        <v>470</v>
      </c>
    </row>
    <row r="365" spans="6:7" ht="15.75">
      <c r="F365" s="321" t="s">
        <v>578</v>
      </c>
      <c r="G365" s="314" t="s">
        <v>579</v>
      </c>
    </row>
    <row r="366" spans="6:7" ht="15.75">
      <c r="F366" s="321" t="s">
        <v>578</v>
      </c>
      <c r="G366" s="321" t="s">
        <v>580</v>
      </c>
    </row>
    <row r="367" spans="6:7" ht="15.75">
      <c r="F367" s="321" t="s">
        <v>578</v>
      </c>
      <c r="G367" s="314" t="s">
        <v>581</v>
      </c>
    </row>
    <row r="368" spans="6:7" ht="15.75">
      <c r="F368" s="321" t="s">
        <v>582</v>
      </c>
      <c r="G368" s="314" t="s">
        <v>583</v>
      </c>
    </row>
    <row r="369" spans="6:7" ht="15.75">
      <c r="F369" s="321" t="s">
        <v>582</v>
      </c>
      <c r="G369" s="314" t="s">
        <v>584</v>
      </c>
    </row>
    <row r="370" spans="6:7" ht="15.75">
      <c r="F370" s="321" t="s">
        <v>582</v>
      </c>
      <c r="G370" s="314" t="s">
        <v>585</v>
      </c>
    </row>
    <row r="371" spans="6:7" ht="15.75">
      <c r="F371" s="321" t="s">
        <v>582</v>
      </c>
      <c r="G371" s="314" t="s">
        <v>586</v>
      </c>
    </row>
    <row r="372" spans="6:7" ht="15.75">
      <c r="F372" s="321" t="s">
        <v>582</v>
      </c>
      <c r="G372" s="314" t="s">
        <v>587</v>
      </c>
    </row>
    <row r="373" spans="6:7" ht="15.75">
      <c r="F373" s="321" t="s">
        <v>582</v>
      </c>
      <c r="G373" s="314" t="s">
        <v>588</v>
      </c>
    </row>
    <row r="374" spans="6:7" ht="15.75">
      <c r="F374" s="321" t="s">
        <v>582</v>
      </c>
      <c r="G374" s="314" t="s">
        <v>589</v>
      </c>
    </row>
    <row r="375" spans="6:7" ht="15.75">
      <c r="F375" s="321" t="s">
        <v>582</v>
      </c>
      <c r="G375" s="314" t="s">
        <v>590</v>
      </c>
    </row>
    <row r="376" spans="6:7" ht="15.75">
      <c r="F376" s="321" t="s">
        <v>582</v>
      </c>
      <c r="G376" s="314" t="s">
        <v>591</v>
      </c>
    </row>
    <row r="377" spans="6:7" ht="15.75">
      <c r="F377" s="321" t="s">
        <v>582</v>
      </c>
      <c r="G377" s="314" t="s">
        <v>592</v>
      </c>
    </row>
    <row r="378" spans="6:7" ht="15.75">
      <c r="F378" s="321" t="s">
        <v>582</v>
      </c>
      <c r="G378" s="314" t="s">
        <v>593</v>
      </c>
    </row>
    <row r="379" spans="6:7" ht="15.75">
      <c r="F379" s="321" t="s">
        <v>582</v>
      </c>
      <c r="G379" s="314" t="s">
        <v>594</v>
      </c>
    </row>
    <row r="380" spans="6:7" ht="15.75">
      <c r="F380" s="321" t="s">
        <v>582</v>
      </c>
      <c r="G380" s="314" t="s">
        <v>595</v>
      </c>
    </row>
    <row r="381" spans="6:7" ht="15.75">
      <c r="F381" s="321" t="s">
        <v>582</v>
      </c>
      <c r="G381" s="314" t="s">
        <v>596</v>
      </c>
    </row>
    <row r="382" spans="6:7" ht="15.75">
      <c r="F382" s="321" t="s">
        <v>582</v>
      </c>
      <c r="G382" s="314" t="s">
        <v>597</v>
      </c>
    </row>
    <row r="383" spans="6:7" ht="15.75">
      <c r="F383" s="321" t="s">
        <v>598</v>
      </c>
      <c r="G383" s="314" t="s">
        <v>599</v>
      </c>
    </row>
    <row r="384" spans="6:7" ht="15.75">
      <c r="F384" s="321" t="s">
        <v>598</v>
      </c>
      <c r="G384" s="314" t="s">
        <v>600</v>
      </c>
    </row>
    <row r="385" spans="6:7" ht="15.75">
      <c r="F385" s="321" t="s">
        <v>598</v>
      </c>
      <c r="G385" s="314" t="s">
        <v>601</v>
      </c>
    </row>
    <row r="386" spans="6:7" ht="15.75">
      <c r="F386" s="321" t="s">
        <v>598</v>
      </c>
      <c r="G386" s="314" t="s">
        <v>602</v>
      </c>
    </row>
    <row r="387" spans="6:7" ht="15.75">
      <c r="F387" s="321" t="s">
        <v>598</v>
      </c>
      <c r="G387" s="314" t="s">
        <v>603</v>
      </c>
    </row>
    <row r="388" spans="6:7" ht="15.75">
      <c r="F388" s="321" t="s">
        <v>598</v>
      </c>
      <c r="G388" s="314" t="s">
        <v>604</v>
      </c>
    </row>
    <row r="389" spans="6:7" ht="15.75">
      <c r="F389" s="321" t="s">
        <v>607</v>
      </c>
      <c r="G389" s="314" t="s">
        <v>608</v>
      </c>
    </row>
    <row r="390" spans="6:7" ht="15.75">
      <c r="F390" s="321" t="s">
        <v>607</v>
      </c>
      <c r="G390" s="314" t="s">
        <v>609</v>
      </c>
    </row>
    <row r="391" spans="6:7" ht="15.75">
      <c r="F391" s="321" t="s">
        <v>610</v>
      </c>
      <c r="G391" s="314" t="s">
        <v>611</v>
      </c>
    </row>
    <row r="392" spans="6:7" ht="15.75">
      <c r="F392" s="321" t="s">
        <v>610</v>
      </c>
      <c r="G392" s="314" t="s">
        <v>612</v>
      </c>
    </row>
    <row r="393" spans="6:7" ht="15.75">
      <c r="F393" s="321" t="s">
        <v>610</v>
      </c>
      <c r="G393" s="314" t="s">
        <v>613</v>
      </c>
    </row>
    <row r="394" spans="6:7" ht="15.75">
      <c r="F394" s="321" t="s">
        <v>610</v>
      </c>
      <c r="G394" s="314" t="s">
        <v>614</v>
      </c>
    </row>
    <row r="395" spans="6:7" ht="15.75">
      <c r="F395" s="321" t="s">
        <v>610</v>
      </c>
      <c r="G395" s="314" t="s">
        <v>615</v>
      </c>
    </row>
    <row r="396" spans="6:7" ht="15.75">
      <c r="F396" s="321" t="s">
        <v>616</v>
      </c>
      <c r="G396" s="314" t="s">
        <v>617</v>
      </c>
    </row>
    <row r="397" spans="6:7" ht="15.75">
      <c r="F397" s="321" t="s">
        <v>622</v>
      </c>
      <c r="G397" s="314" t="s">
        <v>623</v>
      </c>
    </row>
    <row r="398" spans="6:7" ht="15.75">
      <c r="F398" s="321" t="s">
        <v>622</v>
      </c>
      <c r="G398" s="314" t="s">
        <v>624</v>
      </c>
    </row>
    <row r="399" spans="6:7" ht="15.75">
      <c r="F399" s="321" t="s">
        <v>622</v>
      </c>
      <c r="G399" s="314" t="s">
        <v>625</v>
      </c>
    </row>
    <row r="400" spans="6:7" ht="15.75">
      <c r="F400" s="321" t="s">
        <v>626</v>
      </c>
      <c r="G400" s="314" t="s">
        <v>627</v>
      </c>
    </row>
    <row r="401" spans="6:7" ht="15.75">
      <c r="F401" s="321" t="s">
        <v>626</v>
      </c>
      <c r="G401" s="314" t="s">
        <v>628</v>
      </c>
    </row>
    <row r="402" spans="6:7" ht="15.75">
      <c r="F402" s="321" t="s">
        <v>626</v>
      </c>
      <c r="G402" s="314" t="s">
        <v>629</v>
      </c>
    </row>
    <row r="403" spans="6:7" ht="15.75">
      <c r="F403" s="321" t="s">
        <v>626</v>
      </c>
      <c r="G403" s="314" t="s">
        <v>630</v>
      </c>
    </row>
    <row r="404" spans="6:7" ht="15.75">
      <c r="F404" s="321" t="s">
        <v>626</v>
      </c>
      <c r="G404" s="314" t="s">
        <v>631</v>
      </c>
    </row>
    <row r="405" spans="6:7" ht="15.75">
      <c r="F405" s="321" t="s">
        <v>634</v>
      </c>
      <c r="G405" s="314" t="s">
        <v>635</v>
      </c>
    </row>
    <row r="406" spans="6:7" ht="15.75">
      <c r="F406" s="321" t="s">
        <v>638</v>
      </c>
      <c r="G406" s="314" t="s">
        <v>639</v>
      </c>
    </row>
    <row r="407" spans="6:7" ht="15.75">
      <c r="F407" s="321" t="s">
        <v>638</v>
      </c>
      <c r="G407" s="314" t="s">
        <v>641</v>
      </c>
    </row>
    <row r="408" spans="6:7" ht="15.75">
      <c r="F408" s="321" t="s">
        <v>638</v>
      </c>
      <c r="G408" s="314" t="s">
        <v>642</v>
      </c>
    </row>
    <row r="409" spans="6:7" ht="15.75">
      <c r="F409" s="321" t="s">
        <v>638</v>
      </c>
      <c r="G409" s="314" t="s">
        <v>645</v>
      </c>
    </row>
    <row r="410" spans="6:7" ht="15.75">
      <c r="F410" s="321" t="s">
        <v>638</v>
      </c>
      <c r="G410" s="314" t="s">
        <v>647</v>
      </c>
    </row>
    <row r="411" spans="6:7" ht="15.75">
      <c r="F411" s="321" t="s">
        <v>638</v>
      </c>
      <c r="G411" s="314" t="s">
        <v>650</v>
      </c>
    </row>
    <row r="412" spans="6:7" ht="15.75">
      <c r="F412" s="321" t="s">
        <v>638</v>
      </c>
      <c r="G412" s="314" t="s">
        <v>651</v>
      </c>
    </row>
    <row r="413" spans="6:7" ht="15.75">
      <c r="F413" s="321" t="s">
        <v>638</v>
      </c>
      <c r="G413" s="314" t="s">
        <v>652</v>
      </c>
    </row>
    <row r="414" spans="6:7" ht="15.75">
      <c r="F414" s="321" t="s">
        <v>759</v>
      </c>
      <c r="G414" s="314" t="s">
        <v>655</v>
      </c>
    </row>
    <row r="415" spans="6:7" ht="15.75">
      <c r="F415" s="321" t="s">
        <v>759</v>
      </c>
      <c r="G415" s="314" t="s">
        <v>656</v>
      </c>
    </row>
    <row r="416" spans="6:7" ht="15.75">
      <c r="F416" s="321" t="s">
        <v>759</v>
      </c>
      <c r="G416" s="314" t="s">
        <v>657</v>
      </c>
    </row>
    <row r="417" spans="6:7" ht="15.75">
      <c r="F417" s="321" t="s">
        <v>658</v>
      </c>
      <c r="G417" s="314" t="s">
        <v>659</v>
      </c>
    </row>
    <row r="418" spans="6:7" ht="15.75">
      <c r="F418" s="321" t="s">
        <v>658</v>
      </c>
      <c r="G418" s="314" t="s">
        <v>660</v>
      </c>
    </row>
    <row r="419" spans="6:7" ht="15.75">
      <c r="F419" s="321" t="s">
        <v>661</v>
      </c>
      <c r="G419" s="314" t="s">
        <v>662</v>
      </c>
    </row>
    <row r="420" spans="6:7" ht="15.75">
      <c r="F420" s="321" t="s">
        <v>661</v>
      </c>
      <c r="G420" s="314" t="s">
        <v>663</v>
      </c>
    </row>
    <row r="421" spans="6:7" ht="15.75">
      <c r="F421" s="321" t="s">
        <v>661</v>
      </c>
      <c r="G421" s="314" t="s">
        <v>664</v>
      </c>
    </row>
    <row r="422" spans="6:7" ht="15.75">
      <c r="F422" s="321" t="s">
        <v>661</v>
      </c>
      <c r="G422" s="314" t="s">
        <v>665</v>
      </c>
    </row>
    <row r="423" spans="6:7" ht="15.75">
      <c r="F423" s="321" t="s">
        <v>661</v>
      </c>
      <c r="G423" s="314" t="s">
        <v>666</v>
      </c>
    </row>
    <row r="424" spans="6:7" ht="15.75">
      <c r="F424" s="321" t="s">
        <v>661</v>
      </c>
      <c r="G424" s="314" t="s">
        <v>667</v>
      </c>
    </row>
    <row r="425" spans="6:7" ht="15.75">
      <c r="F425" s="321" t="s">
        <v>661</v>
      </c>
      <c r="G425" s="314" t="s">
        <v>668</v>
      </c>
    </row>
    <row r="426" spans="6:7" ht="15.75">
      <c r="F426" s="321" t="s">
        <v>661</v>
      </c>
      <c r="G426" s="314" t="s">
        <v>669</v>
      </c>
    </row>
    <row r="427" spans="6:7" ht="15.75">
      <c r="F427" s="321" t="s">
        <v>661</v>
      </c>
      <c r="G427" s="314" t="s">
        <v>670</v>
      </c>
    </row>
    <row r="428" spans="6:7" ht="15.75">
      <c r="F428" s="321" t="s">
        <v>661</v>
      </c>
      <c r="G428" s="314" t="s">
        <v>671</v>
      </c>
    </row>
    <row r="429" spans="6:7" ht="15.75">
      <c r="F429" s="321" t="s">
        <v>661</v>
      </c>
      <c r="G429" s="314" t="s">
        <v>672</v>
      </c>
    </row>
    <row r="430" spans="6:7" ht="15.75">
      <c r="F430" s="321" t="s">
        <v>661</v>
      </c>
      <c r="G430" s="314" t="s">
        <v>673</v>
      </c>
    </row>
    <row r="431" spans="6:7" ht="15.75">
      <c r="F431" s="321" t="s">
        <v>661</v>
      </c>
      <c r="G431" s="314" t="s">
        <v>674</v>
      </c>
    </row>
    <row r="432" spans="6:7" ht="15.75">
      <c r="F432" s="321" t="s">
        <v>661</v>
      </c>
      <c r="G432" s="314" t="s">
        <v>675</v>
      </c>
    </row>
    <row r="433" spans="6:7" ht="15.75">
      <c r="F433" s="321" t="s">
        <v>661</v>
      </c>
      <c r="G433" s="314" t="s">
        <v>676</v>
      </c>
    </row>
    <row r="434" spans="6:7" ht="15.75">
      <c r="F434" s="321" t="s">
        <v>661</v>
      </c>
      <c r="G434" s="314" t="s">
        <v>677</v>
      </c>
    </row>
    <row r="435" spans="6:7" ht="15.75">
      <c r="F435" s="321" t="s">
        <v>661</v>
      </c>
      <c r="G435" s="314" t="s">
        <v>678</v>
      </c>
    </row>
    <row r="436" spans="6:7" ht="15.75">
      <c r="F436" s="321" t="s">
        <v>661</v>
      </c>
      <c r="G436" s="314" t="s">
        <v>679</v>
      </c>
    </row>
    <row r="437" spans="6:7" ht="15.75">
      <c r="F437" s="321" t="s">
        <v>661</v>
      </c>
      <c r="G437" s="314" t="s">
        <v>680</v>
      </c>
    </row>
    <row r="438" spans="6:7" ht="15.75">
      <c r="F438" s="321" t="s">
        <v>661</v>
      </c>
      <c r="G438" s="314" t="s">
        <v>449</v>
      </c>
    </row>
    <row r="439" spans="6:7" ht="15.75">
      <c r="F439" s="321" t="s">
        <v>661</v>
      </c>
      <c r="G439" s="314" t="s">
        <v>681</v>
      </c>
    </row>
    <row r="440" spans="6:7" ht="15.75">
      <c r="F440" s="321" t="s">
        <v>661</v>
      </c>
      <c r="G440" s="314" t="s">
        <v>682</v>
      </c>
    </row>
    <row r="441" spans="6:7" ht="15.75">
      <c r="F441" s="321" t="s">
        <v>661</v>
      </c>
      <c r="G441" s="314" t="s">
        <v>683</v>
      </c>
    </row>
    <row r="442" spans="6:7" ht="15.75">
      <c r="F442" s="321" t="s">
        <v>636</v>
      </c>
      <c r="G442" s="314" t="s">
        <v>637</v>
      </c>
    </row>
    <row r="443" spans="6:7" ht="15.75">
      <c r="F443" s="321" t="s">
        <v>636</v>
      </c>
      <c r="G443" s="314" t="s">
        <v>640</v>
      </c>
    </row>
    <row r="444" spans="6:7" ht="15.75">
      <c r="F444" s="321" t="s">
        <v>636</v>
      </c>
      <c r="G444" s="314" t="s">
        <v>648</v>
      </c>
    </row>
    <row r="445" spans="6:7" ht="15.75">
      <c r="F445" s="321" t="s">
        <v>636</v>
      </c>
      <c r="G445" s="314" t="s">
        <v>654</v>
      </c>
    </row>
    <row r="446" spans="6:7" ht="15.75">
      <c r="F446" s="321" t="s">
        <v>687</v>
      </c>
      <c r="G446" s="314" t="s">
        <v>688</v>
      </c>
    </row>
    <row r="447" spans="6:7" ht="15.75">
      <c r="F447" s="321" t="s">
        <v>687</v>
      </c>
      <c r="G447" s="314" t="s">
        <v>689</v>
      </c>
    </row>
    <row r="448" spans="6:7" ht="15.75">
      <c r="F448" s="321" t="s">
        <v>687</v>
      </c>
      <c r="G448" s="314" t="s">
        <v>690</v>
      </c>
    </row>
    <row r="449" spans="6:7" ht="15.75">
      <c r="F449" s="321" t="s">
        <v>760</v>
      </c>
      <c r="G449" s="314" t="s">
        <v>691</v>
      </c>
    </row>
    <row r="450" spans="6:7" ht="15.75">
      <c r="F450" s="321" t="s">
        <v>692</v>
      </c>
      <c r="G450" s="314" t="s">
        <v>693</v>
      </c>
    </row>
    <row r="451" spans="6:7" ht="15.75">
      <c r="F451" s="321" t="s">
        <v>692</v>
      </c>
      <c r="G451" s="314" t="s">
        <v>694</v>
      </c>
    </row>
    <row r="452" spans="6:7" ht="15.75">
      <c r="F452" s="321" t="s">
        <v>695</v>
      </c>
      <c r="G452" s="314" t="s">
        <v>696</v>
      </c>
    </row>
    <row r="453" spans="6:7" ht="15.75">
      <c r="F453" s="321" t="s">
        <v>695</v>
      </c>
      <c r="G453" s="314" t="s">
        <v>637</v>
      </c>
    </row>
    <row r="454" spans="6:7" ht="15.75">
      <c r="F454" s="321" t="s">
        <v>695</v>
      </c>
      <c r="G454" s="314" t="s">
        <v>344</v>
      </c>
    </row>
    <row r="455" spans="6:7" ht="15.75">
      <c r="F455" s="321" t="s">
        <v>695</v>
      </c>
      <c r="G455" s="314" t="s">
        <v>697</v>
      </c>
    </row>
    <row r="456" spans="6:7" ht="15.75">
      <c r="F456" s="321" t="s">
        <v>695</v>
      </c>
      <c r="G456" s="314" t="s">
        <v>698</v>
      </c>
    </row>
    <row r="457" spans="6:7" ht="15.75">
      <c r="F457" s="321" t="s">
        <v>695</v>
      </c>
      <c r="G457" s="314" t="s">
        <v>699</v>
      </c>
    </row>
    <row r="458" spans="6:7" ht="15.75">
      <c r="F458" s="321" t="s">
        <v>695</v>
      </c>
      <c r="G458" s="314" t="s">
        <v>700</v>
      </c>
    </row>
    <row r="459" spans="6:7" ht="15.75">
      <c r="F459" s="321" t="s">
        <v>643</v>
      </c>
      <c r="G459" s="314" t="s">
        <v>644</v>
      </c>
    </row>
    <row r="460" spans="6:7" ht="15.75">
      <c r="F460" s="321" t="s">
        <v>643</v>
      </c>
      <c r="G460" s="314" t="s">
        <v>646</v>
      </c>
    </row>
    <row r="461" spans="6:7" ht="15.75">
      <c r="F461" s="321" t="s">
        <v>643</v>
      </c>
      <c r="G461" s="314" t="s">
        <v>649</v>
      </c>
    </row>
    <row r="462" spans="6:7" ht="15.75">
      <c r="F462" s="321" t="s">
        <v>643</v>
      </c>
      <c r="G462" s="314" t="s">
        <v>653</v>
      </c>
    </row>
    <row r="463" spans="6:7" ht="15.75">
      <c r="F463" s="321" t="s">
        <v>752</v>
      </c>
      <c r="G463" s="314" t="s">
        <v>753</v>
      </c>
    </row>
    <row r="464" spans="6:7" ht="15.75">
      <c r="F464" s="321" t="s">
        <v>455</v>
      </c>
      <c r="G464" s="314" t="s">
        <v>456</v>
      </c>
    </row>
    <row r="465" spans="6:7" ht="15.75">
      <c r="F465" s="321" t="s">
        <v>455</v>
      </c>
      <c r="G465" s="314" t="s">
        <v>457</v>
      </c>
    </row>
    <row r="466" spans="6:7" ht="15.75">
      <c r="F466" s="321" t="s">
        <v>455</v>
      </c>
      <c r="G466" s="314" t="s">
        <v>458</v>
      </c>
    </row>
    <row r="467" spans="6:7" ht="15.75">
      <c r="F467" s="321" t="s">
        <v>455</v>
      </c>
      <c r="G467" s="314" t="s">
        <v>459</v>
      </c>
    </row>
    <row r="468" spans="6:7" ht="15.75">
      <c r="F468" s="321" t="s">
        <v>455</v>
      </c>
      <c r="G468" s="314" t="s">
        <v>460</v>
      </c>
    </row>
    <row r="469" spans="6:7" ht="15.75">
      <c r="F469" s="321" t="s">
        <v>461</v>
      </c>
      <c r="G469" s="314" t="s">
        <v>462</v>
      </c>
    </row>
    <row r="470" spans="6:7" ht="15.75">
      <c r="F470" s="321"/>
      <c r="G470" s="314"/>
    </row>
    <row r="471" spans="6:7" ht="15.75">
      <c r="F471" s="321"/>
      <c r="G471" s="314"/>
    </row>
    <row r="472" spans="6:7" ht="15.75">
      <c r="F472" s="321"/>
      <c r="G472" s="314"/>
    </row>
    <row r="473" spans="6:7" ht="15.75">
      <c r="F473" s="321"/>
      <c r="G473" s="314"/>
    </row>
    <row r="474" spans="6:7" ht="15.75">
      <c r="F474" s="321"/>
      <c r="G474" s="314"/>
    </row>
    <row r="475" spans="6:7" ht="15.75">
      <c r="F475" s="321"/>
      <c r="G475" s="314"/>
    </row>
    <row r="476" spans="6:7" ht="15.75">
      <c r="F476" s="321"/>
      <c r="G476" s="314"/>
    </row>
    <row r="477" spans="6:7" ht="15.75">
      <c r="F477" s="321"/>
      <c r="G477" s="314"/>
    </row>
    <row r="478" spans="6:7" ht="15.75">
      <c r="F478" s="321"/>
      <c r="G478" s="314"/>
    </row>
    <row r="479" spans="6:7" ht="15.75">
      <c r="F479" s="321"/>
      <c r="G479" s="314"/>
    </row>
    <row r="480" spans="6:7" ht="15.75">
      <c r="F480" s="321"/>
      <c r="G480" s="314"/>
    </row>
    <row r="481" spans="6:7" ht="15.75">
      <c r="F481" s="321"/>
      <c r="G481" s="314"/>
    </row>
    <row r="482" spans="6:7" ht="15.75">
      <c r="F482" s="321"/>
      <c r="G482" s="314"/>
    </row>
    <row r="483" spans="6:7" ht="15.75">
      <c r="F483" s="321"/>
      <c r="G483" s="314"/>
    </row>
    <row r="484" spans="6:7" ht="15.75">
      <c r="F484" s="321"/>
      <c r="G484" s="314"/>
    </row>
    <row r="485" spans="6:7" ht="15.75">
      <c r="F485" s="321"/>
      <c r="G485" s="314"/>
    </row>
    <row r="486" spans="6:7" ht="15.75">
      <c r="F486" s="321"/>
      <c r="G486" s="314"/>
    </row>
    <row r="487" spans="6:7" ht="15.75">
      <c r="F487" s="321"/>
      <c r="G487" s="314"/>
    </row>
    <row r="488" spans="6:7" ht="15.75">
      <c r="F488" s="321"/>
      <c r="G488" s="314"/>
    </row>
    <row r="489" spans="6:7" ht="15.75">
      <c r="F489" s="321"/>
      <c r="G489" s="314"/>
    </row>
    <row r="490" spans="6:7" ht="15.75">
      <c r="F490" s="321"/>
      <c r="G490" s="314"/>
    </row>
    <row r="491" spans="6:7" ht="15.75">
      <c r="F491" s="321"/>
      <c r="G491" s="314"/>
    </row>
    <row r="492" spans="6:7" ht="15.75">
      <c r="F492" s="321"/>
      <c r="G492" s="314"/>
    </row>
    <row r="493" spans="6:7" ht="15.75">
      <c r="F493" s="321"/>
      <c r="G493" s="314"/>
    </row>
    <row r="494" spans="6:7" ht="15.75">
      <c r="F494" s="321"/>
      <c r="G494" s="314"/>
    </row>
    <row r="495" spans="6:7" ht="15.75">
      <c r="F495" s="321"/>
      <c r="G495" s="314"/>
    </row>
    <row r="496" spans="6:7" ht="15.75">
      <c r="F496" s="321"/>
      <c r="G496" s="314"/>
    </row>
    <row r="497" spans="6:7" ht="15.75">
      <c r="F497" s="321"/>
      <c r="G497" s="314"/>
    </row>
    <row r="498" spans="6:7" ht="15.75">
      <c r="F498" s="321"/>
      <c r="G498" s="314"/>
    </row>
    <row r="499" spans="6:7" ht="15.75">
      <c r="F499" s="321"/>
      <c r="G499" s="314"/>
    </row>
    <row r="500" spans="6:7" ht="15.75">
      <c r="F500" s="321"/>
      <c r="G500" s="314"/>
    </row>
    <row r="501" spans="6:7" ht="15.75">
      <c r="F501" s="321"/>
      <c r="G501" s="314"/>
    </row>
    <row r="502" spans="6:7" ht="15.75">
      <c r="F502" s="321"/>
      <c r="G502" s="314"/>
    </row>
    <row r="503" spans="6:7" ht="15.75">
      <c r="F503" s="321"/>
      <c r="G503" s="314"/>
    </row>
    <row r="504" spans="6:7" ht="15.75">
      <c r="F504" s="321"/>
      <c r="G504" s="314"/>
    </row>
    <row r="505" spans="6:7" ht="15.75">
      <c r="F505" s="321"/>
      <c r="G505" s="314"/>
    </row>
    <row r="506" spans="6:7" ht="15.75">
      <c r="F506" s="321"/>
      <c r="G506" s="314"/>
    </row>
    <row r="507" spans="6:7" ht="15.75">
      <c r="F507" s="321"/>
      <c r="G507" s="314"/>
    </row>
    <row r="508" spans="6:7" ht="15.75">
      <c r="F508" s="321"/>
      <c r="G508" s="314"/>
    </row>
    <row r="509" spans="6:7" ht="15.75">
      <c r="F509" s="321"/>
      <c r="G509" s="314"/>
    </row>
    <row r="510" spans="6:7" ht="15.75">
      <c r="F510" s="321"/>
      <c r="G510" s="314"/>
    </row>
    <row r="511" spans="6:7" ht="15.75">
      <c r="F511" s="321"/>
      <c r="G511" s="314"/>
    </row>
    <row r="512" spans="6:7" ht="15.75">
      <c r="F512" s="321"/>
      <c r="G512" s="314"/>
    </row>
    <row r="513" spans="6:7" ht="15.75">
      <c r="F513" s="321"/>
      <c r="G513" s="314"/>
    </row>
    <row r="514" spans="6:7" ht="15.75">
      <c r="F514" s="321"/>
      <c r="G514" s="314"/>
    </row>
    <row r="515" spans="6:7" ht="15.75">
      <c r="F515" s="321"/>
      <c r="G515" s="314"/>
    </row>
    <row r="516" spans="6:7" ht="15.75">
      <c r="F516" s="321"/>
      <c r="G516" s="314"/>
    </row>
    <row r="517" spans="6:7" ht="15.75">
      <c r="F517" s="321"/>
      <c r="G517" s="314"/>
    </row>
    <row r="518" spans="6:7" ht="15.75">
      <c r="F518" s="321"/>
      <c r="G518" s="314"/>
    </row>
    <row r="519" spans="6:7" ht="15.75">
      <c r="F519" s="321"/>
      <c r="G519" s="314"/>
    </row>
    <row r="520" spans="6:7" ht="15.75">
      <c r="F520" s="321"/>
      <c r="G520" s="314"/>
    </row>
    <row r="521" spans="6:7" ht="15.75">
      <c r="F521" s="321"/>
      <c r="G521" s="314"/>
    </row>
    <row r="522" spans="6:7" ht="15.75">
      <c r="F522" s="321"/>
      <c r="G522" s="314"/>
    </row>
    <row r="523" spans="6:7" ht="15.75">
      <c r="F523" s="321"/>
      <c r="G523" s="314"/>
    </row>
    <row r="524" spans="6:7" ht="15.75">
      <c r="F524" s="321"/>
      <c r="G524" s="314"/>
    </row>
    <row r="525" spans="6:7" ht="15.75">
      <c r="F525" s="321"/>
      <c r="G525" s="314"/>
    </row>
    <row r="526" spans="6:7" ht="15.75">
      <c r="F526" s="321"/>
      <c r="G526" s="314"/>
    </row>
    <row r="527" spans="6:7" ht="15.75">
      <c r="F527" s="321"/>
      <c r="G527" s="314"/>
    </row>
    <row r="528" spans="6:7" ht="15.75">
      <c r="F528" s="321"/>
      <c r="G528" s="314"/>
    </row>
    <row r="529" spans="6:7" ht="15.75">
      <c r="F529" s="321"/>
      <c r="G529" s="314"/>
    </row>
    <row r="530" spans="6:7" ht="15.75">
      <c r="F530" s="321"/>
      <c r="G530" s="314"/>
    </row>
    <row r="531" spans="6:7" ht="15.75">
      <c r="F531" s="321"/>
      <c r="G531" s="314"/>
    </row>
    <row r="532" spans="6:7" ht="15.75">
      <c r="F532" s="321"/>
      <c r="G532" s="314"/>
    </row>
    <row r="533" spans="6:7" ht="15.75">
      <c r="F533" s="321"/>
      <c r="G533" s="314"/>
    </row>
    <row r="534" spans="6:7" ht="15.75">
      <c r="F534" s="321"/>
      <c r="G534" s="314"/>
    </row>
    <row r="535" spans="6:7" ht="15.75">
      <c r="F535" s="321"/>
      <c r="G535" s="326"/>
    </row>
    <row r="536" spans="6:7" ht="15.75">
      <c r="F536" s="321"/>
      <c r="G536" s="316"/>
    </row>
    <row r="537" spans="6:7" ht="15.75">
      <c r="F537" s="321"/>
      <c r="G537" s="316"/>
    </row>
    <row r="538" spans="6:7" ht="15.75">
      <c r="F538" s="321"/>
      <c r="G538" s="316"/>
    </row>
    <row r="539" spans="6:7" ht="15.75">
      <c r="F539" s="321"/>
      <c r="G539" s="316"/>
    </row>
    <row r="540" spans="6:7" ht="15.75">
      <c r="F540" s="321"/>
      <c r="G540" s="316"/>
    </row>
    <row r="541" spans="6:7" ht="15.75">
      <c r="F541" s="321"/>
      <c r="G541" s="316"/>
    </row>
    <row r="542" spans="6:7" ht="15.75">
      <c r="F542" s="321"/>
      <c r="G542" s="316"/>
    </row>
    <row r="551" spans="1:19">
      <c r="Q551" s="345" t="s">
        <v>887</v>
      </c>
    </row>
    <row r="552" spans="1:19" customFormat="1">
      <c r="A552" s="580" t="s">
        <v>835</v>
      </c>
      <c r="B552" s="581"/>
      <c r="C552" s="582"/>
      <c r="D552" s="302"/>
      <c r="E552" s="302"/>
      <c r="F552" s="302"/>
      <c r="G552" s="302"/>
      <c r="H552" s="302"/>
      <c r="I552" s="302"/>
      <c r="J552" s="302"/>
      <c r="P552" t="s">
        <v>888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755</v>
      </c>
      <c r="B553" s="336" t="s">
        <v>807</v>
      </c>
      <c r="C553" s="336" t="s">
        <v>808</v>
      </c>
      <c r="D553" s="302"/>
      <c r="E553" s="302"/>
      <c r="F553" s="302"/>
      <c r="G553" s="302"/>
      <c r="H553" s="302"/>
      <c r="I553" s="302"/>
      <c r="J553" s="302"/>
      <c r="P553" t="s">
        <v>889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825</v>
      </c>
      <c r="B554" s="336" t="s">
        <v>803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890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830</v>
      </c>
      <c r="B555" s="336" t="s">
        <v>831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891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988</v>
      </c>
      <c r="B556" s="336" t="s">
        <v>803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892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804</v>
      </c>
      <c r="B557" s="336" t="s">
        <v>803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893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805</v>
      </c>
      <c r="B558" s="336" t="s">
        <v>803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894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832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895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806</v>
      </c>
      <c r="B560" s="336" t="s">
        <v>803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75">
      <c r="A563" s="348" t="s">
        <v>932</v>
      </c>
      <c r="B563" s="341" t="s">
        <v>933</v>
      </c>
      <c r="C563" s="341" t="s">
        <v>934</v>
      </c>
    </row>
    <row r="564" spans="1:3" ht="15.75">
      <c r="A564" s="348" t="s">
        <v>935</v>
      </c>
      <c r="B564" s="341" t="s">
        <v>803</v>
      </c>
      <c r="C564" s="341">
        <v>0.76800000000000002</v>
      </c>
    </row>
    <row r="565" spans="1:3" ht="15.75">
      <c r="A565" s="348" t="s">
        <v>936</v>
      </c>
      <c r="B565" s="341" t="s">
        <v>803</v>
      </c>
      <c r="C565" s="341">
        <v>0.46700000000000003</v>
      </c>
    </row>
    <row r="566" spans="1:3" ht="15.75">
      <c r="A566" s="348" t="s">
        <v>937</v>
      </c>
      <c r="B566" s="341" t="s">
        <v>803</v>
      </c>
      <c r="C566" s="341">
        <v>0.3</v>
      </c>
    </row>
    <row r="567" spans="1:3" ht="15.75">
      <c r="A567" s="348" t="s">
        <v>938</v>
      </c>
      <c r="B567" s="341" t="s">
        <v>803</v>
      </c>
      <c r="C567" s="341">
        <v>0.34</v>
      </c>
    </row>
    <row r="568" spans="1:3" ht="18.75">
      <c r="A568" s="348" t="s">
        <v>939</v>
      </c>
      <c r="B568" s="341" t="s">
        <v>940</v>
      </c>
      <c r="C568" s="341">
        <v>0.26600000000000001</v>
      </c>
    </row>
    <row r="569" spans="1:3" ht="15.75">
      <c r="A569" s="348" t="s">
        <v>941</v>
      </c>
      <c r="B569" s="341" t="s">
        <v>803</v>
      </c>
      <c r="C569" s="341">
        <v>0.99</v>
      </c>
    </row>
    <row r="570" spans="1:3" ht="15.75">
      <c r="A570" s="348" t="s">
        <v>942</v>
      </c>
      <c r="B570" s="341" t="s">
        <v>803</v>
      </c>
      <c r="C570" s="341">
        <v>0.60499999999999998</v>
      </c>
    </row>
    <row r="571" spans="1:3" ht="15.75">
      <c r="A571" s="348" t="s">
        <v>943</v>
      </c>
      <c r="B571" s="341" t="s">
        <v>803</v>
      </c>
      <c r="C571" s="341">
        <v>0.6</v>
      </c>
    </row>
    <row r="575" spans="1:3">
      <c r="A575" s="476" t="s">
        <v>1033</v>
      </c>
    </row>
    <row r="576" spans="1:3">
      <c r="A576" s="303">
        <v>2019</v>
      </c>
      <c r="B576" s="303">
        <f>Климатология2019!B3</f>
        <v>4570</v>
      </c>
    </row>
    <row r="577" spans="1:2">
      <c r="A577" s="303">
        <v>2020</v>
      </c>
      <c r="B577" s="303">
        <f>Климатология2020!$B$3</f>
        <v>4306</v>
      </c>
    </row>
    <row r="578" spans="1:2">
      <c r="A578" s="303">
        <v>2021</v>
      </c>
      <c r="B578" s="303">
        <f>Климатология2021!$B$3</f>
        <v>5193</v>
      </c>
    </row>
    <row r="579" spans="1:2">
      <c r="A579" s="303">
        <v>2022</v>
      </c>
      <c r="B579" s="303">
        <f>Климатология2022!$B$3</f>
        <v>5274</v>
      </c>
    </row>
    <row r="580" spans="1:2">
      <c r="A580" s="303">
        <v>2023</v>
      </c>
      <c r="B580" s="303">
        <f>Климатология2023!$B$3</f>
        <v>0</v>
      </c>
    </row>
    <row r="581" spans="1:2">
      <c r="A581" s="303">
        <v>2024</v>
      </c>
      <c r="B581" s="303">
        <f>Климатология2024!$B$3</f>
        <v>0</v>
      </c>
    </row>
    <row r="582" spans="1:2">
      <c r="A582" s="303">
        <v>2025</v>
      </c>
      <c r="B582" s="303">
        <f>Климатология2025!$B$3</f>
        <v>0</v>
      </c>
    </row>
  </sheetData>
  <mergeCells count="1">
    <mergeCell ref="A552:C55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A12"/>
  <sheetViews>
    <sheetView zoomScale="90" zoomScaleNormal="90" workbookViewId="0">
      <selection activeCell="B6" sqref="B6"/>
    </sheetView>
  </sheetViews>
  <sheetFormatPr defaultColWidth="0" defaultRowHeight="14.25" zeroHeight="1"/>
  <cols>
    <col min="1" max="1" width="44.7109375" style="382" customWidth="1"/>
    <col min="2" max="2" width="27" style="382" customWidth="1"/>
    <col min="3" max="3" width="67.28515625" style="382" customWidth="1"/>
    <col min="4" max="4" width="13.28515625" style="382" customWidth="1"/>
    <col min="5" max="5" width="10.42578125" style="382" customWidth="1"/>
    <col min="6" max="6" width="12.7109375" style="382" customWidth="1"/>
    <col min="7" max="7" width="18.7109375" style="382" customWidth="1"/>
    <col min="8" max="9" width="9.140625" style="382" customWidth="1"/>
    <col min="10" max="27" width="0" style="382" hidden="1" customWidth="1"/>
    <col min="28" max="16384" width="9.140625" style="382" hidden="1"/>
  </cols>
  <sheetData>
    <row r="1" spans="1:26" s="355" customFormat="1" ht="30" customHeight="1">
      <c r="A1" s="446" t="s">
        <v>897</v>
      </c>
      <c r="B1" s="449"/>
      <c r="C1" s="450" t="s">
        <v>872</v>
      </c>
      <c r="D1" s="44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413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</row>
    <row r="4" spans="1:26" s="355" customFormat="1" ht="34.15" customHeight="1">
      <c r="A4" s="371" t="s">
        <v>881</v>
      </c>
      <c r="B4" s="379" t="s">
        <v>755</v>
      </c>
      <c r="C4" s="372"/>
      <c r="D4" s="374" t="s">
        <v>960</v>
      </c>
      <c r="E4" s="501" t="s">
        <v>840</v>
      </c>
      <c r="F4" s="501"/>
      <c r="G4" s="501"/>
      <c r="H4" s="356"/>
      <c r="I4" s="356"/>
    </row>
    <row r="5" spans="1:26" s="355" customFormat="1" ht="172.15" customHeight="1">
      <c r="A5" s="371" t="s">
        <v>1002</v>
      </c>
      <c r="B5" s="379" t="s">
        <v>930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961</v>
      </c>
      <c r="E5" s="501" t="s">
        <v>840</v>
      </c>
      <c r="F5" s="501"/>
      <c r="G5" s="501"/>
      <c r="H5" s="356"/>
      <c r="I5" s="356"/>
    </row>
    <row r="6" spans="1:26" ht="43.5" customHeight="1">
      <c r="A6" s="400" t="s">
        <v>821</v>
      </c>
      <c r="B6" s="377"/>
      <c r="C6" s="372"/>
      <c r="D6" s="410" t="s">
        <v>962</v>
      </c>
      <c r="E6" s="501" t="s">
        <v>840</v>
      </c>
      <c r="F6" s="501"/>
      <c r="G6" s="501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502" t="s">
        <v>775</v>
      </c>
      <c r="B8" s="502"/>
      <c r="C8" s="502"/>
      <c r="D8" s="356"/>
      <c r="E8" s="356"/>
      <c r="F8" s="356"/>
      <c r="G8" s="356"/>
      <c r="H8" s="356"/>
      <c r="I8" s="356"/>
    </row>
    <row r="9" spans="1:26" ht="54" customHeight="1">
      <c r="A9" s="393" t="s">
        <v>776</v>
      </c>
      <c r="B9" s="434">
        <v>5.0999999999999997E-2</v>
      </c>
      <c r="C9" s="372" t="s">
        <v>918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884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YzPYDbKxZDM0QMEF6IxinEWh/t8ZobAPQHbui3dv/GD9arDk66yEzA3sflorquJSQlA2NKfzZNf4FAuh1HgIsQ==" saltValue="fKyEPp6ulu+0pDOi94DRN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A12"/>
  <sheetViews>
    <sheetView zoomScale="90" zoomScaleNormal="90" workbookViewId="0">
      <selection activeCell="B5" sqref="B5"/>
    </sheetView>
  </sheetViews>
  <sheetFormatPr defaultColWidth="0" defaultRowHeight="14.25" zeroHeight="1"/>
  <cols>
    <col min="1" max="1" width="44.7109375" style="382" customWidth="1"/>
    <col min="2" max="2" width="27.7109375" style="382" customWidth="1"/>
    <col min="3" max="3" width="59.140625" style="382" customWidth="1"/>
    <col min="4" max="4" width="14" style="382" customWidth="1"/>
    <col min="5" max="5" width="12.42578125" style="382" customWidth="1"/>
    <col min="6" max="6" width="10.42578125" style="382" customWidth="1"/>
    <col min="7" max="7" width="9.42578125" style="382" customWidth="1"/>
    <col min="8" max="9" width="9.140625" style="382" customWidth="1"/>
    <col min="10" max="27" width="0" style="382" hidden="1" customWidth="1"/>
    <col min="28" max="16384" width="9.140625" style="382" hidden="1"/>
  </cols>
  <sheetData>
    <row r="1" spans="1:26" s="355" customFormat="1" ht="28.15" customHeight="1">
      <c r="A1" s="446" t="s">
        <v>898</v>
      </c>
      <c r="B1" s="448"/>
      <c r="C1" s="450" t="s">
        <v>872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5.9" customHeight="1">
      <c r="A2" s="356"/>
      <c r="B2" s="356"/>
      <c r="C2" s="413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</row>
    <row r="4" spans="1:26" s="355" customFormat="1" ht="46.9" customHeight="1">
      <c r="A4" s="371" t="s">
        <v>885</v>
      </c>
      <c r="B4" s="379" t="s">
        <v>755</v>
      </c>
      <c r="C4" s="372"/>
      <c r="D4" s="374" t="s">
        <v>960</v>
      </c>
      <c r="E4" s="503" t="s">
        <v>840</v>
      </c>
      <c r="F4" s="503"/>
      <c r="G4" s="503"/>
      <c r="H4" s="356"/>
      <c r="I4" s="356"/>
    </row>
    <row r="5" spans="1:26" s="355" customFormat="1" ht="203.65" customHeight="1">
      <c r="A5" s="371" t="s">
        <v>1003</v>
      </c>
      <c r="B5" s="379" t="s">
        <v>930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963</v>
      </c>
      <c r="E5" s="501" t="s">
        <v>840</v>
      </c>
      <c r="F5" s="501"/>
      <c r="G5" s="501"/>
      <c r="H5" s="356"/>
      <c r="I5" s="356"/>
    </row>
    <row r="6" spans="1:26" ht="78" customHeight="1">
      <c r="A6" s="383" t="s">
        <v>823</v>
      </c>
      <c r="B6" s="377"/>
      <c r="C6" s="372" t="s">
        <v>973</v>
      </c>
      <c r="D6" s="410" t="s">
        <v>962</v>
      </c>
      <c r="E6" s="501" t="s">
        <v>840</v>
      </c>
      <c r="F6" s="501"/>
      <c r="G6" s="501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502" t="s">
        <v>775</v>
      </c>
      <c r="B8" s="502"/>
      <c r="C8" s="502"/>
      <c r="D8" s="356"/>
      <c r="E8" s="356"/>
      <c r="F8" s="356"/>
      <c r="G8" s="356"/>
      <c r="H8" s="356"/>
      <c r="I8" s="356"/>
    </row>
    <row r="9" spans="1:26" ht="49.5" customHeight="1">
      <c r="A9" s="393" t="s">
        <v>776</v>
      </c>
      <c r="B9" s="434">
        <v>4.9000000000000002E-2</v>
      </c>
      <c r="C9" s="372" t="s">
        <v>918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884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jXOz5x0pGV9isDKCWSdt8+YGPmFlLuDfXG5IZUA1sOce7ZPO/SjZVLi+OfshO5/OwEBxbqOitHP7crVn8lP56w==" saltValue="FtHuTw8aESL/0REiV8ukO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A69"/>
  <sheetViews>
    <sheetView zoomScale="70" zoomScaleNormal="70" workbookViewId="0">
      <selection activeCell="B6" sqref="B6"/>
    </sheetView>
  </sheetViews>
  <sheetFormatPr defaultColWidth="0" defaultRowHeight="14.25" zeroHeight="1"/>
  <cols>
    <col min="1" max="1" width="54.42578125" style="382" customWidth="1"/>
    <col min="2" max="2" width="26.42578125" style="382" customWidth="1"/>
    <col min="3" max="3" width="54.28515625" style="382" customWidth="1"/>
    <col min="4" max="4" width="13.42578125" style="382" customWidth="1"/>
    <col min="5" max="5" width="10.42578125" style="382" customWidth="1"/>
    <col min="6" max="6" width="11" style="382" customWidth="1"/>
    <col min="7" max="7" width="11.140625" style="382" customWidth="1"/>
    <col min="8" max="9" width="9.140625" style="382" customWidth="1"/>
    <col min="10" max="27" width="0" style="382" hidden="1" customWidth="1"/>
    <col min="28" max="16384" width="9.140625" style="382" hidden="1"/>
  </cols>
  <sheetData>
    <row r="1" spans="1:26" s="355" customFormat="1" ht="39" customHeight="1">
      <c r="A1" s="446" t="s">
        <v>899</v>
      </c>
      <c r="B1" s="448"/>
      <c r="C1" s="450" t="s">
        <v>872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5.9" customHeight="1">
      <c r="A2" s="356"/>
      <c r="B2" s="356"/>
      <c r="C2" s="413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</row>
    <row r="4" spans="1:26" s="355" customFormat="1" ht="213" customHeight="1">
      <c r="A4" s="371" t="s">
        <v>1004</v>
      </c>
      <c r="B4" s="379" t="s">
        <v>930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964</v>
      </c>
      <c r="E4" s="503" t="s">
        <v>840</v>
      </c>
      <c r="F4" s="503"/>
      <c r="G4" s="503"/>
      <c r="H4" s="356"/>
      <c r="I4" s="356"/>
    </row>
    <row r="5" spans="1:26" ht="50.25" customHeight="1">
      <c r="A5" s="383" t="s">
        <v>842</v>
      </c>
      <c r="B5" s="377"/>
      <c r="C5" s="372"/>
      <c r="D5" s="410" t="s">
        <v>958</v>
      </c>
      <c r="E5" s="508" t="s">
        <v>840</v>
      </c>
      <c r="F5" s="508"/>
      <c r="G5" s="508"/>
      <c r="H5" s="356"/>
      <c r="I5" s="356"/>
    </row>
    <row r="6" spans="1:26" ht="36" customHeight="1">
      <c r="A6" s="383" t="s">
        <v>920</v>
      </c>
      <c r="B6" s="412"/>
      <c r="C6" s="372" t="s">
        <v>921</v>
      </c>
      <c r="D6" s="409" t="s">
        <v>834</v>
      </c>
      <c r="E6" s="435"/>
      <c r="F6" s="435"/>
      <c r="G6" s="436"/>
      <c r="H6" s="356"/>
      <c r="I6" s="356"/>
    </row>
    <row r="7" spans="1:26" ht="31.15" customHeight="1">
      <c r="A7" s="383" t="s">
        <v>922</v>
      </c>
      <c r="B7" s="379" t="s">
        <v>755</v>
      </c>
      <c r="C7" s="372"/>
      <c r="D7" s="410" t="s">
        <v>990</v>
      </c>
      <c r="E7" s="508" t="s">
        <v>840</v>
      </c>
      <c r="F7" s="508"/>
      <c r="G7" s="508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66" t="s">
        <v>774</v>
      </c>
      <c r="B9" s="466" t="s">
        <v>773</v>
      </c>
      <c r="C9" s="466" t="s">
        <v>993</v>
      </c>
      <c r="D9" s="509" t="s">
        <v>845</v>
      </c>
      <c r="E9" s="508" t="s">
        <v>840</v>
      </c>
      <c r="F9" s="508"/>
      <c r="G9" s="508"/>
      <c r="H9" s="356"/>
      <c r="I9" s="356"/>
    </row>
    <row r="10" spans="1:26">
      <c r="A10" s="465">
        <v>1</v>
      </c>
      <c r="B10" s="434"/>
      <c r="C10" s="434"/>
      <c r="D10" s="509"/>
      <c r="E10" s="508"/>
      <c r="F10" s="508"/>
      <c r="G10" s="508"/>
      <c r="H10" s="356"/>
      <c r="I10" s="356"/>
    </row>
    <row r="11" spans="1:26">
      <c r="A11" s="465">
        <v>2</v>
      </c>
      <c r="B11" s="434"/>
      <c r="C11" s="434"/>
      <c r="D11" s="509"/>
      <c r="E11" s="508"/>
      <c r="F11" s="508"/>
      <c r="G11" s="508"/>
      <c r="H11" s="356"/>
      <c r="I11" s="356"/>
    </row>
    <row r="12" spans="1:26">
      <c r="A12" s="465">
        <v>3</v>
      </c>
      <c r="B12" s="434"/>
      <c r="C12" s="434"/>
      <c r="D12" s="504" t="s">
        <v>994</v>
      </c>
      <c r="E12" s="505"/>
      <c r="F12" s="505"/>
      <c r="G12" s="505"/>
      <c r="H12" s="356"/>
      <c r="I12" s="356"/>
    </row>
    <row r="13" spans="1:26">
      <c r="A13" s="465">
        <v>4</v>
      </c>
      <c r="B13" s="434"/>
      <c r="C13" s="434"/>
      <c r="D13" s="506"/>
      <c r="E13" s="507"/>
      <c r="F13" s="507"/>
      <c r="G13" s="507"/>
      <c r="H13" s="356"/>
      <c r="I13" s="356"/>
    </row>
    <row r="14" spans="1:26">
      <c r="A14" s="465">
        <v>5</v>
      </c>
      <c r="B14" s="434"/>
      <c r="C14" s="434"/>
      <c r="D14" s="506"/>
      <c r="E14" s="507"/>
      <c r="F14" s="507"/>
      <c r="G14" s="507"/>
      <c r="H14" s="356"/>
      <c r="I14" s="356"/>
    </row>
    <row r="15" spans="1:26">
      <c r="A15" s="465">
        <v>6</v>
      </c>
      <c r="B15" s="434"/>
      <c r="C15" s="434"/>
      <c r="D15" s="356"/>
      <c r="E15" s="356"/>
      <c r="F15" s="356"/>
      <c r="G15" s="356"/>
      <c r="H15" s="356"/>
      <c r="I15" s="356"/>
    </row>
    <row r="16" spans="1:26">
      <c r="A16" s="465">
        <v>7</v>
      </c>
      <c r="B16" s="434"/>
      <c r="C16" s="434"/>
      <c r="D16" s="356"/>
      <c r="E16" s="356"/>
      <c r="F16" s="356"/>
      <c r="G16" s="356"/>
      <c r="H16" s="356"/>
      <c r="I16" s="356"/>
    </row>
    <row r="17" spans="1:9">
      <c r="A17" s="465">
        <v>8</v>
      </c>
      <c r="B17" s="434"/>
      <c r="C17" s="434"/>
      <c r="D17" s="356"/>
      <c r="E17" s="356"/>
      <c r="F17" s="356"/>
      <c r="G17" s="356"/>
      <c r="H17" s="356"/>
      <c r="I17" s="356"/>
    </row>
    <row r="18" spans="1:9">
      <c r="A18" s="465">
        <v>9</v>
      </c>
      <c r="B18" s="434"/>
      <c r="C18" s="434"/>
      <c r="D18" s="356"/>
      <c r="E18" s="356"/>
      <c r="F18" s="356"/>
      <c r="G18" s="356"/>
      <c r="H18" s="356"/>
      <c r="I18" s="356"/>
    </row>
    <row r="19" spans="1:9">
      <c r="A19" s="465">
        <v>10</v>
      </c>
      <c r="B19" s="434"/>
      <c r="C19" s="434"/>
      <c r="D19" s="356"/>
      <c r="E19" s="356"/>
      <c r="F19" s="356"/>
      <c r="G19" s="356"/>
      <c r="H19" s="356"/>
      <c r="I19" s="356"/>
    </row>
    <row r="20" spans="1:9">
      <c r="A20" s="465">
        <v>11</v>
      </c>
      <c r="B20" s="434"/>
      <c r="C20" s="434"/>
      <c r="D20" s="356"/>
      <c r="E20" s="356"/>
      <c r="F20" s="356"/>
      <c r="G20" s="356"/>
      <c r="H20" s="356"/>
      <c r="I20" s="356"/>
    </row>
    <row r="21" spans="1:9">
      <c r="A21" s="465">
        <v>12</v>
      </c>
      <c r="B21" s="434"/>
      <c r="C21" s="434"/>
      <c r="D21" s="356"/>
      <c r="E21" s="356"/>
      <c r="F21" s="356"/>
      <c r="G21" s="356"/>
      <c r="H21" s="356"/>
      <c r="I21" s="356"/>
    </row>
    <row r="22" spans="1:9">
      <c r="A22" s="465">
        <v>13</v>
      </c>
      <c r="B22" s="434"/>
      <c r="C22" s="434"/>
      <c r="D22" s="356"/>
      <c r="E22" s="356"/>
      <c r="F22" s="356"/>
      <c r="G22" s="356"/>
      <c r="H22" s="356"/>
      <c r="I22" s="356"/>
    </row>
    <row r="23" spans="1:9">
      <c r="A23" s="465">
        <v>14</v>
      </c>
      <c r="B23" s="434"/>
      <c r="C23" s="434"/>
      <c r="D23" s="356"/>
      <c r="E23" s="356"/>
      <c r="F23" s="356"/>
      <c r="G23" s="356"/>
      <c r="H23" s="356"/>
      <c r="I23" s="356"/>
    </row>
    <row r="24" spans="1:9">
      <c r="A24" s="465">
        <v>15</v>
      </c>
      <c r="B24" s="434"/>
      <c r="C24" s="434"/>
      <c r="D24" s="356"/>
      <c r="E24" s="356"/>
      <c r="F24" s="356"/>
      <c r="G24" s="356"/>
      <c r="H24" s="356"/>
      <c r="I24" s="356"/>
    </row>
    <row r="25" spans="1:9">
      <c r="A25" s="465">
        <v>16</v>
      </c>
      <c r="B25" s="434"/>
      <c r="C25" s="434"/>
      <c r="D25" s="356"/>
      <c r="E25" s="356"/>
      <c r="F25" s="356"/>
      <c r="G25" s="356"/>
      <c r="H25" s="356"/>
      <c r="I25" s="356"/>
    </row>
    <row r="26" spans="1:9">
      <c r="A26" s="465">
        <v>17</v>
      </c>
      <c r="B26" s="434"/>
      <c r="C26" s="434"/>
      <c r="D26" s="356"/>
      <c r="E26" s="356"/>
      <c r="F26" s="356"/>
      <c r="G26" s="356"/>
      <c r="H26" s="356"/>
      <c r="I26" s="356"/>
    </row>
    <row r="27" spans="1:9">
      <c r="A27" s="465">
        <v>18</v>
      </c>
      <c r="B27" s="434"/>
      <c r="C27" s="434"/>
      <c r="D27" s="356"/>
      <c r="E27" s="356"/>
      <c r="F27" s="356"/>
      <c r="G27" s="356"/>
      <c r="H27" s="356"/>
      <c r="I27" s="356"/>
    </row>
    <row r="28" spans="1:9">
      <c r="A28" s="465">
        <v>19</v>
      </c>
      <c r="B28" s="434"/>
      <c r="C28" s="434"/>
      <c r="D28" s="356"/>
      <c r="E28" s="356"/>
      <c r="F28" s="356"/>
      <c r="G28" s="356"/>
      <c r="H28" s="356"/>
      <c r="I28" s="356"/>
    </row>
    <row r="29" spans="1:9">
      <c r="A29" s="465">
        <v>20</v>
      </c>
      <c r="B29" s="434"/>
      <c r="C29" s="434"/>
      <c r="D29" s="356"/>
      <c r="E29" s="356"/>
      <c r="F29" s="356"/>
      <c r="G29" s="356"/>
      <c r="H29" s="356"/>
      <c r="I29" s="356"/>
    </row>
    <row r="30" spans="1:9">
      <c r="A30" s="465">
        <v>21</v>
      </c>
      <c r="B30" s="434"/>
      <c r="C30" s="434"/>
      <c r="D30" s="356"/>
      <c r="E30" s="356"/>
      <c r="F30" s="356"/>
      <c r="G30" s="356"/>
      <c r="H30" s="356"/>
      <c r="I30" s="356"/>
    </row>
    <row r="31" spans="1:9">
      <c r="A31" s="465">
        <v>22</v>
      </c>
      <c r="B31" s="434"/>
      <c r="C31" s="434"/>
      <c r="D31" s="356"/>
      <c r="E31" s="356"/>
      <c r="F31" s="356"/>
      <c r="G31" s="356"/>
      <c r="H31" s="356"/>
      <c r="I31" s="356"/>
    </row>
    <row r="32" spans="1:9">
      <c r="A32" s="465">
        <v>23</v>
      </c>
      <c r="B32" s="434"/>
      <c r="C32" s="434"/>
      <c r="D32" s="356"/>
      <c r="E32" s="356"/>
      <c r="F32" s="356"/>
      <c r="G32" s="356"/>
      <c r="H32" s="356"/>
      <c r="I32" s="356"/>
    </row>
    <row r="33" spans="1:9">
      <c r="A33" s="465">
        <v>24</v>
      </c>
      <c r="B33" s="434"/>
      <c r="C33" s="434"/>
      <c r="D33" s="356"/>
      <c r="E33" s="356"/>
      <c r="F33" s="356"/>
      <c r="G33" s="356"/>
      <c r="H33" s="356"/>
      <c r="I33" s="356"/>
    </row>
    <row r="34" spans="1:9">
      <c r="A34" s="465">
        <v>25</v>
      </c>
      <c r="B34" s="434"/>
      <c r="C34" s="434"/>
      <c r="D34" s="356"/>
      <c r="E34" s="356"/>
      <c r="F34" s="356"/>
      <c r="G34" s="356"/>
      <c r="H34" s="356"/>
      <c r="I34" s="356"/>
    </row>
    <row r="35" spans="1:9">
      <c r="A35" s="465">
        <v>26</v>
      </c>
      <c r="B35" s="434"/>
      <c r="C35" s="434"/>
      <c r="D35" s="356"/>
      <c r="E35" s="356"/>
      <c r="F35" s="356"/>
      <c r="G35" s="356"/>
      <c r="H35" s="356"/>
      <c r="I35" s="356"/>
    </row>
    <row r="36" spans="1:9">
      <c r="A36" s="465">
        <v>27</v>
      </c>
      <c r="B36" s="434"/>
      <c r="C36" s="434"/>
      <c r="D36" s="356"/>
      <c r="E36" s="356"/>
      <c r="F36" s="356"/>
      <c r="G36" s="356"/>
      <c r="H36" s="356"/>
      <c r="I36" s="356"/>
    </row>
    <row r="37" spans="1:9">
      <c r="A37" s="465">
        <v>28</v>
      </c>
      <c r="B37" s="434"/>
      <c r="C37" s="434"/>
      <c r="D37" s="356"/>
      <c r="E37" s="356"/>
      <c r="F37" s="356"/>
      <c r="G37" s="356"/>
      <c r="H37" s="356"/>
      <c r="I37" s="356"/>
    </row>
    <row r="38" spans="1:9">
      <c r="A38" s="465">
        <v>29</v>
      </c>
      <c r="B38" s="434"/>
      <c r="C38" s="434"/>
      <c r="D38" s="356"/>
      <c r="E38" s="356"/>
      <c r="F38" s="356"/>
      <c r="G38" s="356"/>
      <c r="H38" s="356"/>
      <c r="I38" s="356"/>
    </row>
    <row r="39" spans="1:9">
      <c r="A39" s="465">
        <v>30</v>
      </c>
      <c r="B39" s="434"/>
      <c r="C39" s="434"/>
      <c r="D39" s="356"/>
      <c r="E39" s="356"/>
      <c r="F39" s="356"/>
      <c r="G39" s="356"/>
      <c r="H39" s="356"/>
      <c r="I39" s="356"/>
    </row>
    <row r="40" spans="1:9">
      <c r="A40" s="465">
        <v>31</v>
      </c>
      <c r="B40" s="434"/>
      <c r="C40" s="434"/>
      <c r="D40" s="356"/>
      <c r="E40" s="356"/>
      <c r="F40" s="356"/>
      <c r="G40" s="356"/>
      <c r="H40" s="356"/>
      <c r="I40" s="356"/>
    </row>
    <row r="41" spans="1:9">
      <c r="A41" s="465">
        <v>32</v>
      </c>
      <c r="B41" s="434"/>
      <c r="C41" s="434"/>
      <c r="D41" s="356"/>
      <c r="E41" s="356"/>
      <c r="F41" s="356"/>
      <c r="G41" s="356"/>
      <c r="H41" s="356"/>
      <c r="I41" s="356"/>
    </row>
    <row r="42" spans="1:9">
      <c r="A42" s="465">
        <v>33</v>
      </c>
      <c r="B42" s="434"/>
      <c r="C42" s="434"/>
      <c r="D42" s="356"/>
      <c r="E42" s="356"/>
      <c r="F42" s="356"/>
      <c r="G42" s="356"/>
      <c r="H42" s="356"/>
      <c r="I42" s="356"/>
    </row>
    <row r="43" spans="1:9">
      <c r="A43" s="465">
        <v>34</v>
      </c>
      <c r="B43" s="434"/>
      <c r="C43" s="434"/>
      <c r="D43" s="356"/>
      <c r="E43" s="356"/>
      <c r="F43" s="356"/>
      <c r="G43" s="356"/>
      <c r="H43" s="356"/>
      <c r="I43" s="356"/>
    </row>
    <row r="44" spans="1:9">
      <c r="A44" s="465">
        <v>35</v>
      </c>
      <c r="B44" s="434"/>
      <c r="C44" s="434"/>
      <c r="D44" s="356"/>
      <c r="E44" s="356"/>
      <c r="F44" s="356"/>
      <c r="G44" s="356"/>
      <c r="H44" s="356"/>
      <c r="I44" s="356"/>
    </row>
    <row r="45" spans="1:9">
      <c r="A45" s="465">
        <v>36</v>
      </c>
      <c r="B45" s="434"/>
      <c r="C45" s="434"/>
      <c r="D45" s="356"/>
      <c r="E45" s="356"/>
      <c r="F45" s="356"/>
      <c r="G45" s="356"/>
      <c r="H45" s="356"/>
      <c r="I45" s="356"/>
    </row>
    <row r="46" spans="1:9">
      <c r="A46" s="465">
        <v>37</v>
      </c>
      <c r="B46" s="434"/>
      <c r="C46" s="434"/>
      <c r="D46" s="356"/>
      <c r="E46" s="356"/>
      <c r="F46" s="356"/>
      <c r="G46" s="356"/>
      <c r="H46" s="356"/>
      <c r="I46" s="356"/>
    </row>
    <row r="47" spans="1:9">
      <c r="A47" s="465">
        <v>38</v>
      </c>
      <c r="B47" s="434"/>
      <c r="C47" s="434"/>
      <c r="D47" s="356"/>
      <c r="E47" s="356"/>
      <c r="F47" s="356"/>
      <c r="G47" s="356"/>
      <c r="H47" s="356"/>
      <c r="I47" s="356"/>
    </row>
    <row r="48" spans="1:9">
      <c r="A48" s="465">
        <v>39</v>
      </c>
      <c r="B48" s="434"/>
      <c r="C48" s="434"/>
      <c r="D48" s="356"/>
      <c r="E48" s="356"/>
      <c r="F48" s="356"/>
      <c r="G48" s="356"/>
      <c r="H48" s="356"/>
      <c r="I48" s="356"/>
    </row>
    <row r="49" spans="1:9">
      <c r="A49" s="465">
        <v>40</v>
      </c>
      <c r="B49" s="434"/>
      <c r="C49" s="434"/>
      <c r="D49" s="356"/>
      <c r="E49" s="356"/>
      <c r="F49" s="356"/>
      <c r="G49" s="356"/>
      <c r="H49" s="356"/>
      <c r="I49" s="356"/>
    </row>
    <row r="50" spans="1:9">
      <c r="A50" s="465">
        <v>41</v>
      </c>
      <c r="B50" s="434"/>
      <c r="C50" s="434"/>
      <c r="D50" s="356"/>
      <c r="E50" s="356"/>
      <c r="F50" s="356"/>
      <c r="G50" s="356"/>
      <c r="H50" s="356"/>
      <c r="I50" s="356"/>
    </row>
    <row r="51" spans="1:9">
      <c r="A51" s="465">
        <v>42</v>
      </c>
      <c r="B51" s="434"/>
      <c r="C51" s="434"/>
      <c r="D51" s="356"/>
      <c r="E51" s="356"/>
      <c r="F51" s="356"/>
      <c r="G51" s="356"/>
      <c r="H51" s="356"/>
      <c r="I51" s="356"/>
    </row>
    <row r="52" spans="1:9">
      <c r="A52" s="465">
        <v>43</v>
      </c>
      <c r="B52" s="434"/>
      <c r="C52" s="434"/>
      <c r="D52" s="356"/>
      <c r="E52" s="356"/>
      <c r="F52" s="356"/>
      <c r="G52" s="356"/>
      <c r="H52" s="356"/>
      <c r="I52" s="356"/>
    </row>
    <row r="53" spans="1:9">
      <c r="A53" s="465">
        <v>44</v>
      </c>
      <c r="B53" s="434"/>
      <c r="C53" s="434"/>
      <c r="D53" s="356"/>
      <c r="E53" s="356"/>
      <c r="F53" s="356"/>
      <c r="G53" s="356"/>
      <c r="H53" s="356"/>
      <c r="I53" s="356"/>
    </row>
    <row r="54" spans="1:9">
      <c r="A54" s="465">
        <v>45</v>
      </c>
      <c r="B54" s="434"/>
      <c r="C54" s="434"/>
      <c r="D54" s="356"/>
      <c r="E54" s="356"/>
      <c r="F54" s="356"/>
      <c r="G54" s="356"/>
      <c r="H54" s="356"/>
      <c r="I54" s="356"/>
    </row>
    <row r="55" spans="1:9">
      <c r="A55" s="465">
        <v>46</v>
      </c>
      <c r="B55" s="434"/>
      <c r="C55" s="434"/>
      <c r="D55" s="356"/>
      <c r="E55" s="356"/>
      <c r="F55" s="356"/>
      <c r="G55" s="356"/>
      <c r="H55" s="356"/>
      <c r="I55" s="356"/>
    </row>
    <row r="56" spans="1:9">
      <c r="A56" s="465">
        <v>47</v>
      </c>
      <c r="B56" s="434"/>
      <c r="C56" s="434"/>
      <c r="D56" s="356"/>
      <c r="E56" s="356"/>
      <c r="F56" s="356"/>
      <c r="G56" s="356"/>
      <c r="H56" s="356"/>
      <c r="I56" s="356"/>
    </row>
    <row r="57" spans="1:9">
      <c r="A57" s="465">
        <v>48</v>
      </c>
      <c r="B57" s="434"/>
      <c r="C57" s="434"/>
      <c r="D57" s="356"/>
      <c r="E57" s="356"/>
      <c r="F57" s="356"/>
      <c r="G57" s="356"/>
      <c r="H57" s="356"/>
      <c r="I57" s="356"/>
    </row>
    <row r="58" spans="1:9">
      <c r="A58" s="465">
        <v>49</v>
      </c>
      <c r="B58" s="434"/>
      <c r="C58" s="434"/>
      <c r="D58" s="356"/>
      <c r="E58" s="356"/>
      <c r="F58" s="356"/>
      <c r="G58" s="356"/>
      <c r="H58" s="356"/>
      <c r="I58" s="356"/>
    </row>
    <row r="59" spans="1:9">
      <c r="A59" s="465">
        <v>50</v>
      </c>
      <c r="B59" s="434"/>
      <c r="C59" s="434"/>
      <c r="D59" s="356"/>
      <c r="E59" s="356"/>
      <c r="F59" s="356"/>
      <c r="G59" s="356"/>
      <c r="H59" s="356"/>
      <c r="I59" s="356"/>
    </row>
    <row r="60" spans="1:9" ht="28.5">
      <c r="A60" s="414" t="s">
        <v>827</v>
      </c>
      <c r="B60" s="415">
        <f>IF(OR(B7="Пожалуйста, выберите…",B7="нет"),0,IFERROR(SUMPRODUCT(B10:B59,C10:C59)*0.007854/'1.Общие данные по зданию'!C15,0))</f>
        <v>0</v>
      </c>
      <c r="C60" s="372" t="s">
        <v>947</v>
      </c>
      <c r="D60" s="356"/>
      <c r="E60" s="356"/>
      <c r="F60" s="356"/>
      <c r="G60" s="356"/>
      <c r="H60" s="356"/>
      <c r="I60" s="356"/>
    </row>
    <row r="67" spans="1:9">
      <c r="A67" s="356"/>
      <c r="B67" s="411">
        <f>IF(OR(AND(B7="да",SUM(B10:B59)&gt;0,SUM(C10:C59)&gt;0),AND(B7="нет")),1,0)</f>
        <v>0</v>
      </c>
      <c r="C67" s="356"/>
      <c r="D67" s="356"/>
      <c r="E67" s="356"/>
      <c r="F67" s="356"/>
      <c r="G67" s="356"/>
      <c r="H67" s="356"/>
      <c r="I67" s="356"/>
    </row>
    <row r="68" spans="1:9">
      <c r="A68" s="393" t="s">
        <v>884</v>
      </c>
      <c r="B68" s="394" t="str">
        <f>IF(OR(B4="нет",AND(B4&lt;&gt;"Укажите наличие…",B7&lt;&gt;"пожалуйста, выберите…",B5&gt;0,B67=1)),"Готово","Заполните данные")</f>
        <v>Заполните данные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</sheetData>
  <sheetProtection algorithmName="SHA-512" hashValue="r8wg2xvRcS16VZ6r3dNVWtRwRUddkmBxx+DH6oESA8iBTZu+6CU3gPBQ/N6RrJAJPY+w6CK4UUti6CZIr5/e3Q==" saltValue="k3IRsbrip6ZykyVVGmdC/g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>
      <formula1>0</formula1>
      <formula2>100000000</formula2>
    </dataValidation>
    <dataValidation type="list" allowBlank="1" showInputMessage="1" showErrorMessage="1" sqref="B7">
      <formula1>danet</formula1>
    </dataValidation>
    <dataValidation type="decimal" allowBlank="1" showInputMessage="1" showErrorMessage="1" sqref="B10:B59">
      <formula1>0</formula1>
      <formula2>2000</formula2>
    </dataValidation>
    <dataValidation type="decimal" allowBlank="1" showInputMessage="1" showErrorMessage="1" sqref="C10:C59">
      <formula1>0</formula1>
      <formula2>365</formula2>
    </dataValidation>
    <dataValidation type="list" allowBlank="1" showInputMessage="1" showErrorMessage="1" sqref="B4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Z12"/>
  <sheetViews>
    <sheetView zoomScale="90" zoomScaleNormal="90" workbookViewId="0">
      <selection activeCell="D10" sqref="D10"/>
    </sheetView>
  </sheetViews>
  <sheetFormatPr defaultColWidth="0" defaultRowHeight="14.25" zeroHeight="1"/>
  <cols>
    <col min="1" max="1" width="39.7109375" style="382" customWidth="1"/>
    <col min="2" max="2" width="23.42578125" style="382" customWidth="1"/>
    <col min="3" max="3" width="50.42578125" style="382" customWidth="1"/>
    <col min="4" max="4" width="16" style="382" customWidth="1"/>
    <col min="5" max="5" width="10.42578125" style="382" customWidth="1"/>
    <col min="6" max="6" width="10.28515625" style="382" customWidth="1"/>
    <col min="7" max="7" width="11.7109375" style="382" customWidth="1"/>
    <col min="8" max="9" width="9.140625" style="382" customWidth="1"/>
    <col min="10" max="26" width="0" style="382" hidden="1" customWidth="1"/>
    <col min="27" max="16384" width="9.140625" style="382" hidden="1"/>
  </cols>
  <sheetData>
    <row r="1" spans="1:26" s="355" customFormat="1" ht="28.9" customHeight="1">
      <c r="A1" s="446" t="s">
        <v>900</v>
      </c>
      <c r="B1" s="448"/>
      <c r="C1" s="449"/>
      <c r="D1" s="450" t="s">
        <v>872</v>
      </c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2.9" customHeight="1">
      <c r="A2" s="356"/>
      <c r="B2" s="356"/>
      <c r="C2" s="413" t="s">
        <v>1016</v>
      </c>
      <c r="D2" s="356"/>
      <c r="E2" s="356"/>
      <c r="F2" s="356"/>
      <c r="G2" s="356"/>
      <c r="H2" s="356"/>
      <c r="I2" s="356"/>
    </row>
    <row r="3" spans="1:26" s="355" customFormat="1" ht="42.75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</row>
    <row r="4" spans="1:26" s="355" customFormat="1" ht="46.5" customHeight="1">
      <c r="A4" s="371" t="s">
        <v>1024</v>
      </c>
      <c r="B4" s="379" t="s">
        <v>755</v>
      </c>
      <c r="C4" s="372"/>
      <c r="D4" s="374" t="s">
        <v>965</v>
      </c>
      <c r="E4" s="501" t="s">
        <v>840</v>
      </c>
      <c r="F4" s="501"/>
      <c r="G4" s="501"/>
      <c r="H4" s="356"/>
      <c r="I4" s="356"/>
    </row>
    <row r="5" spans="1:26" s="355" customFormat="1" ht="214.9" customHeight="1">
      <c r="A5" s="371" t="s">
        <v>1005</v>
      </c>
      <c r="B5" s="379" t="s">
        <v>930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966</v>
      </c>
      <c r="E5" s="501" t="s">
        <v>840</v>
      </c>
      <c r="F5" s="501"/>
      <c r="G5" s="501"/>
      <c r="H5" s="356"/>
      <c r="I5" s="356"/>
    </row>
    <row r="6" spans="1:26" s="355" customFormat="1" ht="54" customHeight="1">
      <c r="A6" s="371" t="s">
        <v>904</v>
      </c>
      <c r="B6" s="379" t="s">
        <v>755</v>
      </c>
      <c r="C6" s="372"/>
      <c r="D6" s="374" t="s">
        <v>967</v>
      </c>
      <c r="E6" s="501" t="s">
        <v>840</v>
      </c>
      <c r="F6" s="501"/>
      <c r="G6" s="501"/>
      <c r="H6" s="356"/>
      <c r="I6" s="356"/>
    </row>
    <row r="7" spans="1:26" ht="46.5" customHeight="1">
      <c r="A7" s="416" t="s">
        <v>843</v>
      </c>
      <c r="B7" s="377"/>
      <c r="C7" s="372" t="s">
        <v>974</v>
      </c>
      <c r="D7" s="410" t="s">
        <v>958</v>
      </c>
      <c r="E7" s="508" t="s">
        <v>840</v>
      </c>
      <c r="F7" s="508"/>
      <c r="G7" s="508"/>
      <c r="H7" s="356"/>
      <c r="I7" s="356"/>
    </row>
    <row r="8" spans="1:26" s="355" customFormat="1" ht="54" customHeight="1">
      <c r="A8" s="371" t="s">
        <v>923</v>
      </c>
      <c r="B8" s="379" t="s">
        <v>755</v>
      </c>
      <c r="C8" s="468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834</v>
      </c>
      <c r="E8" s="494" t="s">
        <v>69</v>
      </c>
      <c r="F8" s="494"/>
      <c r="G8" s="494"/>
      <c r="H8" s="356"/>
      <c r="I8" s="356"/>
    </row>
    <row r="9" spans="1:26" s="355" customFormat="1" ht="10.5" hidden="1" customHeight="1">
      <c r="A9" s="417"/>
      <c r="B9" s="418" t="e">
        <f>IF(AND(B6="да",B8="да"),B7/'1.Общие данные по зданию'!C15-VLOOKUP('1.Общие данные по зданию'!C6,'Экспресс потенциал'!B6:AH27,33,0),B7/'1.Общие данные по зданию'!C15)</f>
        <v>#DIV/0!</v>
      </c>
      <c r="C9" s="419"/>
      <c r="D9" s="420"/>
      <c r="E9" s="421"/>
      <c r="F9" s="421"/>
      <c r="G9" s="421"/>
      <c r="H9" s="356"/>
      <c r="I9" s="356"/>
    </row>
    <row r="10" spans="1:26" s="355" customFormat="1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>
      <c r="A11" s="393" t="s">
        <v>884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</sheetData>
  <sheetProtection algorithmName="SHA-512" hashValue="i0uDGowxz7LxORIJZqWDLxpIoA2n/OBvuBhAbfLYku39BkHLOprTBwrqvCUHXryfQb0jOJa+3y6bY6bKbxw4Mg==" saltValue="9IL1/Y7MuB7fB7iR8Kakow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>
      <formula1>0</formula1>
      <formula2>100000000</formula2>
    </dataValidation>
    <dataValidation type="list" allowBlank="1" showInputMessage="1" showErrorMessage="1" sqref="B8 B4 B6">
      <formula1>danet</formula1>
    </dataValidation>
    <dataValidation type="list" allowBlank="1" showInputMessage="1" showErrorMessage="1" sqref="B5">
      <formula1>PUdanet</formula1>
    </dataValidation>
  </dataValidations>
  <hyperlinks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XFC22"/>
  <sheetViews>
    <sheetView zoomScale="70" zoomScaleNormal="70" workbookViewId="0">
      <selection activeCell="D10" sqref="D10:G15"/>
    </sheetView>
  </sheetViews>
  <sheetFormatPr defaultColWidth="0" defaultRowHeight="14.25" zeroHeight="1"/>
  <cols>
    <col min="1" max="1" width="52.42578125" style="382" customWidth="1"/>
    <col min="2" max="2" width="25" style="382" customWidth="1"/>
    <col min="3" max="3" width="20.42578125" style="382" customWidth="1"/>
    <col min="4" max="4" width="13.7109375" style="382" customWidth="1"/>
    <col min="5" max="6" width="12.140625" style="382" customWidth="1"/>
    <col min="7" max="7" width="12.7109375" style="382" customWidth="1"/>
    <col min="8" max="8" width="6.42578125" style="382" customWidth="1"/>
    <col min="9" max="27" width="9.140625" style="382" hidden="1" customWidth="1"/>
    <col min="28" max="16381" width="9.140625" style="382" hidden="1"/>
    <col min="16382" max="16382" width="4.140625" style="382" hidden="1" customWidth="1"/>
    <col min="16383" max="16383" width="1.42578125" style="382" hidden="1" customWidth="1"/>
    <col min="16384" max="16384" width="3.7109375" style="382" hidden="1" customWidth="1"/>
  </cols>
  <sheetData>
    <row r="1" spans="1:26" s="355" customFormat="1" ht="27" customHeight="1">
      <c r="A1" s="446" t="s">
        <v>901</v>
      </c>
      <c r="B1" s="448"/>
      <c r="C1" s="450" t="s">
        <v>872</v>
      </c>
      <c r="D1" s="448"/>
      <c r="E1" s="448"/>
      <c r="F1" s="448"/>
      <c r="G1" s="448"/>
      <c r="H1" s="448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19.899999999999999" customHeight="1">
      <c r="A2" s="356"/>
      <c r="B2" s="356"/>
      <c r="C2" s="413" t="s">
        <v>1016</v>
      </c>
      <c r="D2" s="356"/>
      <c r="E2" s="356"/>
      <c r="F2" s="356"/>
      <c r="G2" s="356"/>
      <c r="H2" s="356"/>
      <c r="I2" s="356"/>
    </row>
    <row r="3" spans="1:26" s="355" customFormat="1" ht="57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</row>
    <row r="4" spans="1:26" s="355" customFormat="1" ht="42" customHeight="1">
      <c r="A4" s="371" t="s">
        <v>975</v>
      </c>
      <c r="B4" s="379" t="s">
        <v>755</v>
      </c>
      <c r="C4" s="372"/>
      <c r="D4" s="374" t="s">
        <v>968</v>
      </c>
      <c r="E4" s="501" t="s">
        <v>991</v>
      </c>
      <c r="F4" s="501"/>
      <c r="G4" s="501"/>
      <c r="H4" s="356"/>
      <c r="I4" s="356"/>
    </row>
    <row r="5" spans="1:26" ht="12.4" hidden="1" customHeight="1">
      <c r="A5" s="400" t="s">
        <v>924</v>
      </c>
      <c r="B5" s="377"/>
      <c r="C5" s="422" t="s">
        <v>944</v>
      </c>
      <c r="D5" s="410" t="s">
        <v>844</v>
      </c>
      <c r="E5" s="508" t="s">
        <v>840</v>
      </c>
      <c r="F5" s="508"/>
      <c r="G5" s="508"/>
      <c r="H5" s="356"/>
      <c r="I5" s="356"/>
    </row>
    <row r="6" spans="1:26" ht="25.9" customHeight="1">
      <c r="A6" s="531" t="s">
        <v>997</v>
      </c>
      <c r="B6" s="532"/>
      <c r="C6" s="533"/>
      <c r="D6" s="356"/>
      <c r="E6" s="356"/>
      <c r="F6" s="356"/>
      <c r="G6" s="356"/>
      <c r="H6" s="356"/>
      <c r="I6" s="356"/>
      <c r="J6" s="356"/>
    </row>
    <row r="7" spans="1:26" ht="48" customHeight="1">
      <c r="A7" s="398" t="s">
        <v>932</v>
      </c>
      <c r="B7" s="398" t="s">
        <v>807</v>
      </c>
      <c r="C7" s="398" t="s">
        <v>836</v>
      </c>
      <c r="D7" s="370" t="s">
        <v>838</v>
      </c>
      <c r="E7" s="534" t="s">
        <v>839</v>
      </c>
      <c r="F7" s="534"/>
      <c r="G7" s="534"/>
      <c r="H7" s="356"/>
      <c r="I7" s="356"/>
      <c r="J7" s="423" t="s">
        <v>812</v>
      </c>
    </row>
    <row r="8" spans="1:26" s="427" customFormat="1" ht="21" customHeight="1">
      <c r="A8" s="400" t="s">
        <v>935</v>
      </c>
      <c r="B8" s="424" t="s">
        <v>803</v>
      </c>
      <c r="C8" s="425"/>
      <c r="D8" s="525" t="s">
        <v>969</v>
      </c>
      <c r="E8" s="519" t="s">
        <v>840</v>
      </c>
      <c r="F8" s="520"/>
      <c r="G8" s="521"/>
      <c r="H8" s="356"/>
      <c r="I8" s="426">
        <f>C8*списки!C564</f>
        <v>0</v>
      </c>
    </row>
    <row r="9" spans="1:26" s="427" customFormat="1" ht="19.149999999999999" customHeight="1">
      <c r="A9" s="400" t="s">
        <v>936</v>
      </c>
      <c r="B9" s="424" t="s">
        <v>803</v>
      </c>
      <c r="C9" s="425"/>
      <c r="D9" s="526"/>
      <c r="E9" s="522"/>
      <c r="F9" s="523"/>
      <c r="G9" s="524"/>
      <c r="H9" s="356"/>
      <c r="I9" s="426">
        <f>C9*списки!C565</f>
        <v>0</v>
      </c>
    </row>
    <row r="10" spans="1:26" s="427" customFormat="1" ht="21" customHeight="1">
      <c r="A10" s="400" t="s">
        <v>937</v>
      </c>
      <c r="B10" s="424" t="s">
        <v>803</v>
      </c>
      <c r="C10" s="425"/>
      <c r="D10" s="510"/>
      <c r="E10" s="511"/>
      <c r="F10" s="511"/>
      <c r="G10" s="512"/>
      <c r="H10" s="356"/>
      <c r="I10" s="426">
        <f>C10*списки!C566</f>
        <v>0</v>
      </c>
    </row>
    <row r="11" spans="1:26" s="427" customFormat="1" ht="15">
      <c r="A11" s="400" t="s">
        <v>938</v>
      </c>
      <c r="B11" s="424" t="s">
        <v>803</v>
      </c>
      <c r="C11" s="425"/>
      <c r="D11" s="513"/>
      <c r="E11" s="514"/>
      <c r="F11" s="514"/>
      <c r="G11" s="515"/>
      <c r="H11" s="356"/>
      <c r="I11" s="426">
        <f>C11*списки!C567</f>
        <v>0</v>
      </c>
    </row>
    <row r="12" spans="1:26" s="427" customFormat="1" ht="16.5">
      <c r="A12" s="400" t="s">
        <v>939</v>
      </c>
      <c r="B12" s="424" t="s">
        <v>995</v>
      </c>
      <c r="C12" s="425"/>
      <c r="D12" s="513"/>
      <c r="E12" s="514"/>
      <c r="F12" s="514"/>
      <c r="G12" s="515"/>
      <c r="H12" s="356"/>
      <c r="I12" s="426">
        <f>C12*списки!C568</f>
        <v>0</v>
      </c>
    </row>
    <row r="13" spans="1:26" s="427" customFormat="1" ht="15">
      <c r="A13" s="400" t="s">
        <v>941</v>
      </c>
      <c r="B13" s="424" t="s">
        <v>803</v>
      </c>
      <c r="C13" s="425"/>
      <c r="D13" s="513"/>
      <c r="E13" s="514"/>
      <c r="F13" s="514"/>
      <c r="G13" s="515"/>
      <c r="H13" s="356"/>
      <c r="I13" s="426">
        <f>C13*списки!C569</f>
        <v>0</v>
      </c>
    </row>
    <row r="14" spans="1:26" s="427" customFormat="1" ht="15">
      <c r="A14" s="400" t="s">
        <v>942</v>
      </c>
      <c r="B14" s="424" t="s">
        <v>803</v>
      </c>
      <c r="C14" s="425"/>
      <c r="D14" s="513"/>
      <c r="E14" s="514"/>
      <c r="F14" s="514"/>
      <c r="G14" s="515"/>
      <c r="H14" s="356"/>
      <c r="I14" s="426">
        <f>C14*списки!C570</f>
        <v>0</v>
      </c>
    </row>
    <row r="15" spans="1:26" s="427" customFormat="1" ht="15">
      <c r="A15" s="400" t="s">
        <v>943</v>
      </c>
      <c r="B15" s="424" t="s">
        <v>803</v>
      </c>
      <c r="C15" s="425"/>
      <c r="D15" s="516"/>
      <c r="E15" s="517"/>
      <c r="F15" s="517"/>
      <c r="G15" s="518"/>
      <c r="H15" s="356"/>
      <c r="I15" s="426">
        <f>C15*списки!C571</f>
        <v>0</v>
      </c>
    </row>
    <row r="16" spans="1:26" s="355" customFormat="1" ht="15">
      <c r="A16" s="400" t="s">
        <v>946</v>
      </c>
      <c r="B16" s="424" t="s">
        <v>945</v>
      </c>
      <c r="C16" s="428">
        <f>SUM(I8:I15)</f>
        <v>0</v>
      </c>
      <c r="D16" s="530" t="s">
        <v>947</v>
      </c>
      <c r="E16" s="530"/>
      <c r="F16" s="530"/>
      <c r="G16" s="530"/>
      <c r="H16" s="356"/>
      <c r="I16" s="356"/>
    </row>
    <row r="17" spans="1:9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8.9" customHeight="1">
      <c r="A18" s="423" t="s">
        <v>1008</v>
      </c>
      <c r="B18" s="379" t="s">
        <v>755</v>
      </c>
      <c r="C18" s="374"/>
      <c r="D18" s="374" t="s">
        <v>968</v>
      </c>
      <c r="E18" s="501" t="s">
        <v>991</v>
      </c>
      <c r="F18" s="501"/>
      <c r="G18" s="501"/>
      <c r="H18" s="356"/>
      <c r="I18" s="356"/>
    </row>
    <row r="19" spans="1:9" s="427" customFormat="1" ht="34.15" customHeight="1">
      <c r="A19" s="371" t="s">
        <v>998</v>
      </c>
      <c r="B19" s="424" t="s">
        <v>945</v>
      </c>
      <c r="C19" s="425"/>
      <c r="D19" s="527" t="s">
        <v>996</v>
      </c>
      <c r="E19" s="528"/>
      <c r="F19" s="528"/>
      <c r="G19" s="529"/>
      <c r="H19" s="356"/>
      <c r="I19" s="426">
        <f>C19</f>
        <v>0</v>
      </c>
    </row>
    <row r="20" spans="1:9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>
      <c r="A21" s="393" t="s">
        <v>985</v>
      </c>
      <c r="B21" s="394" t="str">
        <f>IF(OR(AND(B4="да",SUM(C8:C15)&gt;0),AND(B4="нет")),"Готово","Заполните данные")</f>
        <v>Заполните данные</v>
      </c>
      <c r="C21" s="356"/>
      <c r="D21" s="356"/>
      <c r="E21" s="356"/>
      <c r="F21" s="356"/>
      <c r="G21" s="356"/>
      <c r="H21" s="356"/>
      <c r="I21" s="356"/>
    </row>
    <row r="22" spans="1:9">
      <c r="A22" s="393" t="s">
        <v>986</v>
      </c>
      <c r="B22" s="394" t="str">
        <f>IF(OR(AND(B18="да",C19&gt;0),AND(B18="нет")),"Готово","Заполните данные")</f>
        <v>Заполните данные</v>
      </c>
      <c r="C22" s="356"/>
      <c r="D22" s="356"/>
      <c r="E22" s="356"/>
      <c r="F22" s="356"/>
      <c r="G22" s="356"/>
      <c r="H22" s="356"/>
      <c r="I22" s="356"/>
    </row>
  </sheetData>
  <sheetProtection algorithmName="SHA-512" hashValue="jvKV21ALL+Je4CCxfkFQyzzuMrP4Fm9p6PNDjVmBqrIhSHOHDNRfwUeGrIwadDAvEix4R+V8Mwyu6lhMPdNJRQ==" saltValue="Nb3ThnuQMdq5aNXdd6GiHQ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>
      <formula1>0</formula1>
      <formula2>1000000</formula2>
    </dataValidation>
    <dataValidation type="list" allowBlank="1" showInputMessage="1" showErrorMessage="1" sqref="B4 B18">
      <formula1>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XFC332"/>
  <sheetViews>
    <sheetView tabSelected="1" zoomScale="80" zoomScaleNormal="80" workbookViewId="0">
      <selection activeCell="B27" sqref="B27"/>
    </sheetView>
  </sheetViews>
  <sheetFormatPr defaultColWidth="0" defaultRowHeight="14.25" zeroHeight="1"/>
  <cols>
    <col min="1" max="1" width="52.42578125" style="382" customWidth="1"/>
    <col min="2" max="2" width="24.42578125" style="382" customWidth="1"/>
    <col min="3" max="3" width="15.7109375" style="382" customWidth="1"/>
    <col min="4" max="4" width="18.42578125" style="382" customWidth="1"/>
    <col min="5" max="5" width="15.28515625" style="382" customWidth="1"/>
    <col min="6" max="6" width="19.140625" style="382" customWidth="1"/>
    <col min="7" max="7" width="14.140625" style="382" customWidth="1"/>
    <col min="8" max="8" width="13.7109375" style="382" customWidth="1"/>
    <col min="9" max="9" width="3.7109375" style="382" customWidth="1"/>
    <col min="10" max="16383" width="6.7109375" style="382" hidden="1"/>
    <col min="16384" max="16384" width="6.28515625" style="382" hidden="1"/>
  </cols>
  <sheetData>
    <row r="1" spans="1:10" s="449" customFormat="1" ht="31.15" customHeight="1">
      <c r="A1" s="446" t="s">
        <v>902</v>
      </c>
      <c r="B1" s="448"/>
      <c r="C1" s="450" t="s">
        <v>872</v>
      </c>
      <c r="D1" s="448"/>
      <c r="E1" s="448"/>
      <c r="F1" s="448"/>
      <c r="G1" s="448"/>
      <c r="H1" s="448"/>
      <c r="I1" s="448"/>
    </row>
    <row r="2" spans="1:10" s="355" customFormat="1" ht="19.149999999999999" customHeight="1">
      <c r="A2" s="356"/>
      <c r="B2" s="356"/>
      <c r="C2" s="356"/>
      <c r="D2" s="413" t="s">
        <v>1016</v>
      </c>
      <c r="E2" s="413"/>
      <c r="F2" s="356"/>
      <c r="G2" s="356"/>
      <c r="H2" s="356"/>
      <c r="I2" s="356"/>
      <c r="J2" s="356"/>
    </row>
    <row r="3" spans="1:10" s="355" customFormat="1" ht="42.75">
      <c r="A3" s="367" t="s">
        <v>167</v>
      </c>
      <c r="B3" s="368" t="s">
        <v>166</v>
      </c>
      <c r="C3" s="367" t="s">
        <v>777</v>
      </c>
      <c r="D3" s="460" t="s">
        <v>953</v>
      </c>
      <c r="E3" s="493" t="s">
        <v>839</v>
      </c>
      <c r="F3" s="493"/>
      <c r="G3" s="493"/>
      <c r="H3" s="356"/>
      <c r="I3" s="356"/>
      <c r="J3" s="356"/>
    </row>
    <row r="4" spans="1:10" s="355" customFormat="1" ht="36" customHeight="1">
      <c r="A4" s="371" t="s">
        <v>886</v>
      </c>
      <c r="B4" s="379" t="s">
        <v>755</v>
      </c>
      <c r="C4" s="372"/>
      <c r="D4" s="374" t="s">
        <v>970</v>
      </c>
      <c r="E4" s="501" t="s">
        <v>991</v>
      </c>
      <c r="F4" s="501"/>
      <c r="G4" s="501"/>
      <c r="H4" s="356"/>
      <c r="I4" s="356"/>
    </row>
    <row r="5" spans="1:10" s="355" customFormat="1">
      <c r="A5" s="356"/>
      <c r="B5" s="356"/>
      <c r="C5" s="356"/>
      <c r="D5" s="356"/>
      <c r="E5" s="413"/>
      <c r="F5" s="356"/>
      <c r="G5" s="356"/>
      <c r="H5" s="356"/>
      <c r="I5" s="356"/>
      <c r="J5" s="356"/>
    </row>
    <row r="6" spans="1:10">
      <c r="A6" s="536" t="s">
        <v>846</v>
      </c>
      <c r="B6" s="537"/>
      <c r="C6" s="538"/>
      <c r="D6" s="356"/>
      <c r="E6" s="356"/>
      <c r="F6" s="356"/>
      <c r="G6" s="356"/>
      <c r="H6" s="356"/>
      <c r="I6" s="356"/>
      <c r="J6" s="356"/>
    </row>
    <row r="7" spans="1:10" ht="128.25">
      <c r="A7" s="367" t="s">
        <v>932</v>
      </c>
      <c r="B7" s="367" t="s">
        <v>807</v>
      </c>
      <c r="C7" s="367" t="s">
        <v>836</v>
      </c>
      <c r="D7" s="367" t="s">
        <v>838</v>
      </c>
      <c r="E7" s="493" t="s">
        <v>839</v>
      </c>
      <c r="F7" s="493"/>
      <c r="G7" s="493"/>
      <c r="H7" s="356"/>
      <c r="I7" s="356"/>
      <c r="J7" s="423" t="s">
        <v>812</v>
      </c>
    </row>
    <row r="8" spans="1:10" ht="28.5" customHeight="1">
      <c r="A8" s="463" t="s">
        <v>984</v>
      </c>
      <c r="B8" s="429" t="s">
        <v>803</v>
      </c>
      <c r="C8" s="430"/>
      <c r="D8" s="374" t="s">
        <v>971</v>
      </c>
      <c r="E8" s="501" t="s">
        <v>991</v>
      </c>
      <c r="F8" s="501"/>
      <c r="G8" s="501"/>
      <c r="H8" s="356"/>
      <c r="I8" s="431"/>
      <c r="J8" s="432">
        <f>C8*списки!C554</f>
        <v>0</v>
      </c>
    </row>
    <row r="9" spans="1:10">
      <c r="A9" s="464" t="s">
        <v>830</v>
      </c>
      <c r="B9" s="429" t="s">
        <v>831</v>
      </c>
      <c r="C9" s="430"/>
      <c r="D9" s="356"/>
      <c r="E9" s="356"/>
      <c r="F9" s="356"/>
      <c r="G9" s="356"/>
      <c r="H9" s="356"/>
      <c r="I9" s="356"/>
      <c r="J9" s="432">
        <f>C9*списки!C555</f>
        <v>0</v>
      </c>
    </row>
    <row r="10" spans="1:10">
      <c r="A10" s="464" t="s">
        <v>987</v>
      </c>
      <c r="B10" s="429" t="s">
        <v>803</v>
      </c>
      <c r="C10" s="430"/>
      <c r="D10" s="356"/>
      <c r="E10" s="356"/>
      <c r="F10" s="356"/>
      <c r="G10" s="356"/>
      <c r="H10" s="356"/>
      <c r="I10" s="356"/>
      <c r="J10" s="432">
        <f>C10*списки!C556</f>
        <v>0</v>
      </c>
    </row>
    <row r="11" spans="1:10" ht="15.75" customHeight="1">
      <c r="A11" s="464" t="s">
        <v>983</v>
      </c>
      <c r="B11" s="429" t="s">
        <v>803</v>
      </c>
      <c r="C11" s="430"/>
      <c r="D11" s="356"/>
      <c r="E11" s="356"/>
      <c r="F11" s="356"/>
      <c r="G11" s="356"/>
      <c r="H11" s="356"/>
      <c r="I11" s="356"/>
      <c r="J11" s="432">
        <f>C11*списки!C557</f>
        <v>0</v>
      </c>
    </row>
    <row r="12" spans="1:10">
      <c r="A12" s="464" t="s">
        <v>805</v>
      </c>
      <c r="B12" s="429" t="s">
        <v>803</v>
      </c>
      <c r="C12" s="430"/>
      <c r="D12" s="356"/>
      <c r="E12" s="356"/>
      <c r="F12" s="356"/>
      <c r="G12" s="356"/>
      <c r="H12" s="356"/>
      <c r="I12" s="356"/>
      <c r="J12" s="432">
        <f>C12*списки!C558</f>
        <v>0</v>
      </c>
    </row>
    <row r="13" spans="1:10">
      <c r="A13" s="464" t="s">
        <v>1</v>
      </c>
      <c r="B13" s="429" t="s">
        <v>832</v>
      </c>
      <c r="C13" s="430"/>
      <c r="D13" s="356"/>
      <c r="E13" s="356"/>
      <c r="F13" s="356"/>
      <c r="G13" s="356"/>
      <c r="H13" s="356"/>
      <c r="I13" s="356"/>
      <c r="J13" s="432">
        <f>C13*списки!C559</f>
        <v>0</v>
      </c>
    </row>
    <row r="14" spans="1:10">
      <c r="A14" s="464" t="s">
        <v>982</v>
      </c>
      <c r="B14" s="429" t="s">
        <v>803</v>
      </c>
      <c r="C14" s="430"/>
      <c r="D14" s="356"/>
      <c r="E14" s="356"/>
      <c r="F14" s="356"/>
      <c r="G14" s="356"/>
      <c r="H14" s="356"/>
      <c r="I14" s="356"/>
      <c r="J14" s="432">
        <f>C14*списки!C560</f>
        <v>0</v>
      </c>
    </row>
    <row r="15" spans="1:10" s="355" customFormat="1">
      <c r="A15" s="356"/>
      <c r="B15" s="356"/>
      <c r="C15" s="356"/>
      <c r="D15" s="356"/>
      <c r="E15" s="413"/>
      <c r="F15" s="356"/>
      <c r="G15" s="356"/>
      <c r="H15" s="356"/>
      <c r="I15" s="356"/>
      <c r="J15" s="356"/>
    </row>
    <row r="16" spans="1:10" s="355" customFormat="1">
      <c r="A16" s="356"/>
      <c r="B16" s="356"/>
      <c r="C16" s="356"/>
      <c r="D16" s="356"/>
      <c r="E16" s="413"/>
      <c r="F16" s="356"/>
      <c r="G16" s="356"/>
      <c r="H16" s="356"/>
      <c r="I16" s="356"/>
      <c r="J16" s="356"/>
    </row>
    <row r="17" spans="1:10" s="355" customFormat="1" ht="28.5">
      <c r="A17" s="356"/>
      <c r="B17" s="393" t="s">
        <v>884</v>
      </c>
      <c r="C17" s="394" t="str">
        <f>C324</f>
        <v>Заполните данные</v>
      </c>
      <c r="D17" s="356"/>
      <c r="E17" s="413"/>
      <c r="F17" s="356"/>
      <c r="G17" s="356"/>
      <c r="H17" s="356"/>
      <c r="I17" s="356"/>
      <c r="J17" s="356"/>
    </row>
    <row r="18" spans="1:10">
      <c r="A18" s="356"/>
      <c r="B18" s="356"/>
      <c r="C18" s="356"/>
      <c r="D18" s="356"/>
      <c r="E18" s="413"/>
      <c r="F18" s="356"/>
      <c r="G18" s="356"/>
      <c r="H18" s="356"/>
      <c r="I18" s="356"/>
    </row>
    <row r="19" spans="1:10" s="462" customFormat="1">
      <c r="A19" s="539" t="s">
        <v>814</v>
      </c>
      <c r="B19" s="539"/>
      <c r="C19" s="539"/>
      <c r="D19" s="539"/>
      <c r="E19" s="539"/>
      <c r="F19" s="539"/>
      <c r="G19" s="413"/>
      <c r="H19" s="413"/>
      <c r="I19" s="413"/>
      <c r="J19" s="413"/>
    </row>
    <row r="20" spans="1:10" s="462" customFormat="1">
      <c r="A20" s="535" t="s">
        <v>903</v>
      </c>
      <c r="B20" s="535"/>
      <c r="C20" s="535"/>
      <c r="D20" s="535"/>
      <c r="E20" s="535"/>
      <c r="F20" s="535"/>
      <c r="G20" s="413"/>
      <c r="H20" s="413"/>
      <c r="I20" s="413"/>
      <c r="J20" s="413"/>
    </row>
    <row r="21" spans="1:10" s="462" customFormat="1" ht="23.25" customHeight="1">
      <c r="A21" s="540" t="s">
        <v>809</v>
      </c>
      <c r="B21" s="540"/>
      <c r="C21" s="540"/>
      <c r="D21" s="540" t="s">
        <v>811</v>
      </c>
      <c r="E21" s="540"/>
      <c r="F21" s="540"/>
      <c r="G21" s="413"/>
      <c r="H21" s="413"/>
      <c r="I21" s="413"/>
      <c r="J21" s="413"/>
    </row>
    <row r="22" spans="1:10" ht="71.25">
      <c r="A22" s="461" t="s">
        <v>810</v>
      </c>
      <c r="B22" s="461" t="s">
        <v>925</v>
      </c>
      <c r="C22" s="461" t="s">
        <v>926</v>
      </c>
      <c r="D22" s="461" t="s">
        <v>810</v>
      </c>
      <c r="E22" s="461" t="s">
        <v>925</v>
      </c>
      <c r="F22" s="461" t="s">
        <v>926</v>
      </c>
      <c r="G22" s="356"/>
      <c r="H22" s="356"/>
      <c r="I22" s="356"/>
      <c r="J22" s="356"/>
    </row>
    <row r="23" spans="1:10">
      <c r="A23" s="465">
        <v>1</v>
      </c>
      <c r="B23" s="434"/>
      <c r="C23" s="434"/>
      <c r="D23" s="465">
        <v>1</v>
      </c>
      <c r="E23" s="434"/>
      <c r="F23" s="434"/>
      <c r="G23" s="356"/>
      <c r="H23" s="356"/>
      <c r="I23" s="356"/>
      <c r="J23" s="356"/>
    </row>
    <row r="24" spans="1:10">
      <c r="A24" s="465">
        <v>2</v>
      </c>
      <c r="B24" s="434"/>
      <c r="C24" s="434"/>
      <c r="D24" s="465">
        <v>2</v>
      </c>
      <c r="E24" s="434"/>
      <c r="F24" s="434"/>
      <c r="G24" s="356"/>
      <c r="H24" s="356"/>
      <c r="I24" s="356"/>
      <c r="J24" s="356"/>
    </row>
    <row r="25" spans="1:10">
      <c r="A25" s="465">
        <v>3</v>
      </c>
      <c r="B25" s="434"/>
      <c r="C25" s="434"/>
      <c r="D25" s="465">
        <v>3</v>
      </c>
      <c r="E25" s="434"/>
      <c r="F25" s="434"/>
      <c r="G25" s="356"/>
      <c r="H25" s="356"/>
      <c r="I25" s="356"/>
      <c r="J25" s="356"/>
    </row>
    <row r="26" spans="1:10">
      <c r="A26" s="465">
        <v>4</v>
      </c>
      <c r="B26" s="434"/>
      <c r="C26" s="434"/>
      <c r="D26" s="465">
        <v>4</v>
      </c>
      <c r="E26" s="434"/>
      <c r="F26" s="434"/>
      <c r="G26" s="356"/>
      <c r="H26" s="356"/>
      <c r="I26" s="356"/>
      <c r="J26" s="356"/>
    </row>
    <row r="27" spans="1:10">
      <c r="A27" s="465">
        <v>5</v>
      </c>
      <c r="B27" s="434"/>
      <c r="C27" s="434"/>
      <c r="D27" s="465">
        <v>5</v>
      </c>
      <c r="E27" s="434"/>
      <c r="F27" s="434"/>
      <c r="G27" s="356"/>
      <c r="H27" s="356"/>
      <c r="I27" s="356"/>
      <c r="J27" s="356"/>
    </row>
    <row r="28" spans="1:10">
      <c r="A28" s="465">
        <v>6</v>
      </c>
      <c r="B28" s="434"/>
      <c r="C28" s="434"/>
      <c r="D28" s="465">
        <v>6</v>
      </c>
      <c r="E28" s="434"/>
      <c r="F28" s="434"/>
      <c r="G28" s="356"/>
      <c r="H28" s="356"/>
      <c r="I28" s="356"/>
      <c r="J28" s="356"/>
    </row>
    <row r="29" spans="1:10">
      <c r="A29" s="465">
        <v>7</v>
      </c>
      <c r="B29" s="434"/>
      <c r="C29" s="434"/>
      <c r="D29" s="465">
        <v>7</v>
      </c>
      <c r="E29" s="434"/>
      <c r="F29" s="434"/>
      <c r="G29" s="356"/>
      <c r="H29" s="356"/>
      <c r="I29" s="356"/>
      <c r="J29" s="356"/>
    </row>
    <row r="30" spans="1:10">
      <c r="A30" s="465">
        <v>8</v>
      </c>
      <c r="B30" s="434"/>
      <c r="C30" s="434"/>
      <c r="D30" s="465">
        <v>8</v>
      </c>
      <c r="E30" s="434"/>
      <c r="F30" s="434"/>
      <c r="G30" s="356"/>
      <c r="H30" s="356"/>
      <c r="I30" s="356"/>
      <c r="J30" s="356"/>
    </row>
    <row r="31" spans="1:10">
      <c r="A31" s="465">
        <v>9</v>
      </c>
      <c r="B31" s="434"/>
      <c r="C31" s="434"/>
      <c r="D31" s="465">
        <v>9</v>
      </c>
      <c r="E31" s="434"/>
      <c r="F31" s="434"/>
      <c r="G31" s="356"/>
      <c r="H31" s="356"/>
      <c r="I31" s="356"/>
      <c r="J31" s="356"/>
    </row>
    <row r="32" spans="1:10">
      <c r="A32" s="465">
        <v>10</v>
      </c>
      <c r="B32" s="434"/>
      <c r="C32" s="434"/>
      <c r="D32" s="465">
        <v>10</v>
      </c>
      <c r="E32" s="434"/>
      <c r="F32" s="434"/>
      <c r="G32" s="356"/>
      <c r="H32" s="356"/>
      <c r="I32" s="356"/>
      <c r="J32" s="356"/>
    </row>
    <row r="33" spans="1:10">
      <c r="A33" s="465">
        <v>11</v>
      </c>
      <c r="B33" s="434"/>
      <c r="C33" s="434"/>
      <c r="D33" s="465">
        <v>11</v>
      </c>
      <c r="E33" s="434"/>
      <c r="F33" s="434"/>
      <c r="G33" s="356"/>
      <c r="H33" s="356"/>
      <c r="I33" s="356"/>
      <c r="J33" s="356"/>
    </row>
    <row r="34" spans="1:10">
      <c r="A34" s="465">
        <v>12</v>
      </c>
      <c r="B34" s="434"/>
      <c r="C34" s="434"/>
      <c r="D34" s="465">
        <v>12</v>
      </c>
      <c r="E34" s="434"/>
      <c r="F34" s="434"/>
      <c r="G34" s="356"/>
      <c r="H34" s="356"/>
      <c r="I34" s="356"/>
      <c r="J34" s="356"/>
    </row>
    <row r="35" spans="1:10">
      <c r="A35" s="465">
        <v>13</v>
      </c>
      <c r="B35" s="434"/>
      <c r="C35" s="434"/>
      <c r="D35" s="465">
        <v>13</v>
      </c>
      <c r="E35" s="434"/>
      <c r="F35" s="434"/>
      <c r="G35" s="356"/>
      <c r="H35" s="356"/>
      <c r="I35" s="356"/>
      <c r="J35" s="356"/>
    </row>
    <row r="36" spans="1:10">
      <c r="A36" s="465">
        <v>14</v>
      </c>
      <c r="B36" s="434"/>
      <c r="C36" s="434"/>
      <c r="D36" s="465">
        <v>14</v>
      </c>
      <c r="E36" s="434"/>
      <c r="F36" s="434"/>
      <c r="G36" s="356"/>
      <c r="H36" s="356"/>
      <c r="I36" s="356"/>
      <c r="J36" s="356"/>
    </row>
    <row r="37" spans="1:10">
      <c r="A37" s="465">
        <v>15</v>
      </c>
      <c r="B37" s="434"/>
      <c r="C37" s="434"/>
      <c r="D37" s="465">
        <v>15</v>
      </c>
      <c r="E37" s="434"/>
      <c r="F37" s="434"/>
      <c r="G37" s="356"/>
      <c r="H37" s="356"/>
      <c r="I37" s="356"/>
      <c r="J37" s="356"/>
    </row>
    <row r="38" spans="1:10">
      <c r="A38" s="465">
        <v>16</v>
      </c>
      <c r="B38" s="434"/>
      <c r="C38" s="434"/>
      <c r="D38" s="465">
        <v>16</v>
      </c>
      <c r="E38" s="434"/>
      <c r="F38" s="434"/>
      <c r="G38" s="356"/>
      <c r="H38" s="356"/>
      <c r="I38" s="356"/>
      <c r="J38" s="356"/>
    </row>
    <row r="39" spans="1:10">
      <c r="A39" s="465">
        <v>17</v>
      </c>
      <c r="B39" s="434"/>
      <c r="C39" s="434"/>
      <c r="D39" s="465">
        <v>17</v>
      </c>
      <c r="E39" s="434"/>
      <c r="F39" s="434"/>
      <c r="G39" s="356"/>
      <c r="H39" s="356"/>
      <c r="I39" s="356"/>
      <c r="J39" s="356"/>
    </row>
    <row r="40" spans="1:10">
      <c r="A40" s="465">
        <v>18</v>
      </c>
      <c r="B40" s="434"/>
      <c r="C40" s="434"/>
      <c r="D40" s="465">
        <v>18</v>
      </c>
      <c r="E40" s="434"/>
      <c r="F40" s="434"/>
      <c r="G40" s="356"/>
      <c r="H40" s="356"/>
      <c r="I40" s="356"/>
      <c r="J40" s="356"/>
    </row>
    <row r="41" spans="1:10">
      <c r="A41" s="465">
        <v>19</v>
      </c>
      <c r="B41" s="434"/>
      <c r="C41" s="434"/>
      <c r="D41" s="465">
        <v>19</v>
      </c>
      <c r="E41" s="434"/>
      <c r="F41" s="434"/>
      <c r="G41" s="356"/>
      <c r="H41" s="356"/>
      <c r="I41" s="356"/>
      <c r="J41" s="356"/>
    </row>
    <row r="42" spans="1:10">
      <c r="A42" s="465">
        <v>20</v>
      </c>
      <c r="B42" s="434"/>
      <c r="C42" s="434"/>
      <c r="D42" s="465">
        <v>20</v>
      </c>
      <c r="E42" s="434"/>
      <c r="F42" s="434"/>
      <c r="G42" s="356"/>
      <c r="H42" s="356"/>
      <c r="I42" s="356"/>
      <c r="J42" s="356"/>
    </row>
    <row r="43" spans="1:10">
      <c r="A43" s="465">
        <v>21</v>
      </c>
      <c r="B43" s="434"/>
      <c r="C43" s="434"/>
      <c r="D43" s="465">
        <v>21</v>
      </c>
      <c r="E43" s="434"/>
      <c r="F43" s="434"/>
      <c r="G43" s="356"/>
      <c r="H43" s="356"/>
      <c r="I43" s="356"/>
      <c r="J43" s="356"/>
    </row>
    <row r="44" spans="1:10">
      <c r="A44" s="465">
        <v>22</v>
      </c>
      <c r="B44" s="434"/>
      <c r="C44" s="434"/>
      <c r="D44" s="465">
        <v>22</v>
      </c>
      <c r="E44" s="434"/>
      <c r="F44" s="434"/>
      <c r="G44" s="356"/>
      <c r="H44" s="356"/>
      <c r="I44" s="356"/>
      <c r="J44" s="356"/>
    </row>
    <row r="45" spans="1:10">
      <c r="A45" s="465">
        <v>23</v>
      </c>
      <c r="B45" s="434"/>
      <c r="C45" s="434"/>
      <c r="D45" s="465">
        <v>23</v>
      </c>
      <c r="E45" s="434"/>
      <c r="F45" s="434"/>
      <c r="G45" s="356"/>
      <c r="H45" s="356"/>
      <c r="I45" s="356"/>
      <c r="J45" s="356"/>
    </row>
    <row r="46" spans="1:10">
      <c r="A46" s="465">
        <v>24</v>
      </c>
      <c r="B46" s="434"/>
      <c r="C46" s="434"/>
      <c r="D46" s="465">
        <v>24</v>
      </c>
      <c r="E46" s="434"/>
      <c r="F46" s="434"/>
      <c r="G46" s="356"/>
      <c r="H46" s="356"/>
      <c r="I46" s="356"/>
      <c r="J46" s="356"/>
    </row>
    <row r="47" spans="1:10">
      <c r="A47" s="465">
        <v>25</v>
      </c>
      <c r="B47" s="434"/>
      <c r="C47" s="434"/>
      <c r="D47" s="465">
        <v>25</v>
      </c>
      <c r="E47" s="434"/>
      <c r="F47" s="434"/>
      <c r="G47" s="356"/>
      <c r="H47" s="356"/>
      <c r="I47" s="356"/>
      <c r="J47" s="356"/>
    </row>
    <row r="48" spans="1:10">
      <c r="A48" s="465">
        <v>26</v>
      </c>
      <c r="B48" s="434"/>
      <c r="C48" s="434"/>
      <c r="D48" s="465">
        <v>26</v>
      </c>
      <c r="E48" s="434"/>
      <c r="F48" s="434"/>
      <c r="G48" s="356"/>
      <c r="H48" s="356"/>
      <c r="I48" s="356"/>
      <c r="J48" s="356"/>
    </row>
    <row r="49" spans="1:10">
      <c r="A49" s="465">
        <v>27</v>
      </c>
      <c r="B49" s="434"/>
      <c r="C49" s="434"/>
      <c r="D49" s="465">
        <v>27</v>
      </c>
      <c r="E49" s="434"/>
      <c r="F49" s="434"/>
      <c r="G49" s="356"/>
      <c r="H49" s="356"/>
      <c r="I49" s="356"/>
      <c r="J49" s="356"/>
    </row>
    <row r="50" spans="1:10">
      <c r="A50" s="465">
        <v>28</v>
      </c>
      <c r="B50" s="434"/>
      <c r="C50" s="434"/>
      <c r="D50" s="465">
        <v>28</v>
      </c>
      <c r="E50" s="434"/>
      <c r="F50" s="434"/>
      <c r="G50" s="356"/>
      <c r="H50" s="356"/>
      <c r="I50" s="356"/>
      <c r="J50" s="356"/>
    </row>
    <row r="51" spans="1:10">
      <c r="A51" s="465">
        <v>29</v>
      </c>
      <c r="B51" s="434"/>
      <c r="C51" s="434"/>
      <c r="D51" s="465">
        <v>29</v>
      </c>
      <c r="E51" s="434"/>
      <c r="F51" s="434"/>
      <c r="G51" s="356"/>
      <c r="H51" s="356"/>
      <c r="I51" s="356"/>
      <c r="J51" s="356"/>
    </row>
    <row r="52" spans="1:10">
      <c r="A52" s="465">
        <v>30</v>
      </c>
      <c r="B52" s="434"/>
      <c r="C52" s="434"/>
      <c r="D52" s="465">
        <v>30</v>
      </c>
      <c r="E52" s="434"/>
      <c r="F52" s="434"/>
      <c r="G52" s="356"/>
      <c r="H52" s="356"/>
      <c r="I52" s="356"/>
      <c r="J52" s="356"/>
    </row>
    <row r="53" spans="1:10">
      <c r="A53" s="465">
        <v>31</v>
      </c>
      <c r="B53" s="434"/>
      <c r="C53" s="434"/>
      <c r="D53" s="465">
        <v>31</v>
      </c>
      <c r="E53" s="434"/>
      <c r="F53" s="434"/>
      <c r="G53" s="356"/>
      <c r="H53" s="356"/>
      <c r="I53" s="356"/>
      <c r="J53" s="356"/>
    </row>
    <row r="54" spans="1:10">
      <c r="A54" s="465">
        <v>32</v>
      </c>
      <c r="B54" s="434"/>
      <c r="C54" s="434"/>
      <c r="D54" s="465">
        <v>32</v>
      </c>
      <c r="E54" s="434"/>
      <c r="F54" s="434"/>
      <c r="G54" s="356"/>
      <c r="H54" s="356"/>
      <c r="I54" s="356"/>
      <c r="J54" s="356"/>
    </row>
    <row r="55" spans="1:10">
      <c r="A55" s="465">
        <v>33</v>
      </c>
      <c r="B55" s="434"/>
      <c r="C55" s="434"/>
      <c r="D55" s="465">
        <v>33</v>
      </c>
      <c r="E55" s="434"/>
      <c r="F55" s="434"/>
      <c r="G55" s="356"/>
      <c r="H55" s="356"/>
      <c r="I55" s="356"/>
      <c r="J55" s="356"/>
    </row>
    <row r="56" spans="1:10">
      <c r="A56" s="465">
        <v>34</v>
      </c>
      <c r="B56" s="434"/>
      <c r="C56" s="434"/>
      <c r="D56" s="465">
        <v>34</v>
      </c>
      <c r="E56" s="434"/>
      <c r="F56" s="434"/>
      <c r="G56" s="356"/>
      <c r="H56" s="356"/>
      <c r="I56" s="356"/>
      <c r="J56" s="356"/>
    </row>
    <row r="57" spans="1:10">
      <c r="A57" s="465">
        <v>35</v>
      </c>
      <c r="B57" s="434"/>
      <c r="C57" s="434"/>
      <c r="D57" s="465">
        <v>35</v>
      </c>
      <c r="E57" s="434"/>
      <c r="F57" s="434"/>
      <c r="G57" s="356"/>
      <c r="H57" s="356"/>
      <c r="I57" s="356"/>
      <c r="J57" s="356"/>
    </row>
    <row r="58" spans="1:10">
      <c r="A58" s="465">
        <v>36</v>
      </c>
      <c r="B58" s="434"/>
      <c r="C58" s="434"/>
      <c r="D58" s="465">
        <v>36</v>
      </c>
      <c r="E58" s="434"/>
      <c r="F58" s="434"/>
      <c r="G58" s="356"/>
      <c r="H58" s="356"/>
      <c r="I58" s="356"/>
      <c r="J58" s="356"/>
    </row>
    <row r="59" spans="1:10">
      <c r="A59" s="465">
        <v>37</v>
      </c>
      <c r="B59" s="434"/>
      <c r="C59" s="434"/>
      <c r="D59" s="465">
        <v>37</v>
      </c>
      <c r="E59" s="434"/>
      <c r="F59" s="434"/>
      <c r="G59" s="356"/>
      <c r="H59" s="356"/>
      <c r="I59" s="356"/>
      <c r="J59" s="356"/>
    </row>
    <row r="60" spans="1:10">
      <c r="A60" s="465">
        <v>38</v>
      </c>
      <c r="B60" s="434"/>
      <c r="C60" s="434"/>
      <c r="D60" s="465">
        <v>38</v>
      </c>
      <c r="E60" s="434"/>
      <c r="F60" s="434"/>
      <c r="G60" s="356"/>
      <c r="H60" s="356"/>
      <c r="I60" s="356"/>
      <c r="J60" s="356"/>
    </row>
    <row r="61" spans="1:10">
      <c r="A61" s="465">
        <v>39</v>
      </c>
      <c r="B61" s="434"/>
      <c r="C61" s="434"/>
      <c r="D61" s="465">
        <v>39</v>
      </c>
      <c r="E61" s="434"/>
      <c r="F61" s="434"/>
      <c r="G61" s="356"/>
      <c r="H61" s="356"/>
      <c r="I61" s="356"/>
      <c r="J61" s="356"/>
    </row>
    <row r="62" spans="1:10">
      <c r="A62" s="465">
        <v>40</v>
      </c>
      <c r="B62" s="434"/>
      <c r="C62" s="434"/>
      <c r="D62" s="465">
        <v>40</v>
      </c>
      <c r="E62" s="434"/>
      <c r="F62" s="434"/>
      <c r="G62" s="356"/>
      <c r="H62" s="356"/>
      <c r="I62" s="356"/>
      <c r="J62" s="356"/>
    </row>
    <row r="63" spans="1:10">
      <c r="A63" s="465">
        <v>41</v>
      </c>
      <c r="B63" s="434"/>
      <c r="C63" s="434"/>
      <c r="D63" s="465">
        <v>41</v>
      </c>
      <c r="E63" s="434"/>
      <c r="F63" s="434"/>
      <c r="G63" s="356"/>
      <c r="H63" s="356"/>
      <c r="I63" s="356"/>
      <c r="J63" s="356"/>
    </row>
    <row r="64" spans="1:10">
      <c r="A64" s="465">
        <v>42</v>
      </c>
      <c r="B64" s="434"/>
      <c r="C64" s="434"/>
      <c r="D64" s="465">
        <v>42</v>
      </c>
      <c r="E64" s="434"/>
      <c r="F64" s="434"/>
      <c r="G64" s="356"/>
      <c r="H64" s="356"/>
      <c r="I64" s="356"/>
      <c r="J64" s="356"/>
    </row>
    <row r="65" spans="1:10">
      <c r="A65" s="465">
        <v>43</v>
      </c>
      <c r="B65" s="434"/>
      <c r="C65" s="434"/>
      <c r="D65" s="465">
        <v>43</v>
      </c>
      <c r="E65" s="434"/>
      <c r="F65" s="434"/>
      <c r="G65" s="356"/>
      <c r="H65" s="356"/>
      <c r="I65" s="356"/>
      <c r="J65" s="356"/>
    </row>
    <row r="66" spans="1:10">
      <c r="A66" s="465">
        <v>44</v>
      </c>
      <c r="B66" s="434"/>
      <c r="C66" s="434"/>
      <c r="D66" s="465">
        <v>44</v>
      </c>
      <c r="E66" s="434"/>
      <c r="F66" s="434"/>
      <c r="G66" s="356"/>
      <c r="H66" s="356"/>
      <c r="I66" s="356"/>
      <c r="J66" s="356"/>
    </row>
    <row r="67" spans="1:10">
      <c r="A67" s="465">
        <v>45</v>
      </c>
      <c r="B67" s="434"/>
      <c r="C67" s="434"/>
      <c r="D67" s="465">
        <v>45</v>
      </c>
      <c r="E67" s="434"/>
      <c r="F67" s="434"/>
      <c r="G67" s="356"/>
      <c r="H67" s="356"/>
      <c r="I67" s="356"/>
      <c r="J67" s="356"/>
    </row>
    <row r="68" spans="1:10">
      <c r="A68" s="465">
        <v>46</v>
      </c>
      <c r="B68" s="434"/>
      <c r="C68" s="434"/>
      <c r="D68" s="465">
        <v>46</v>
      </c>
      <c r="E68" s="434"/>
      <c r="F68" s="434"/>
      <c r="G68" s="356"/>
      <c r="H68" s="356"/>
      <c r="I68" s="356"/>
      <c r="J68" s="356"/>
    </row>
    <row r="69" spans="1:10">
      <c r="A69" s="465">
        <v>47</v>
      </c>
      <c r="B69" s="434"/>
      <c r="C69" s="434"/>
      <c r="D69" s="465">
        <v>47</v>
      </c>
      <c r="E69" s="434"/>
      <c r="F69" s="434"/>
      <c r="G69" s="356"/>
      <c r="H69" s="356"/>
      <c r="I69" s="356"/>
      <c r="J69" s="356"/>
    </row>
    <row r="70" spans="1:10">
      <c r="A70" s="465">
        <v>48</v>
      </c>
      <c r="B70" s="434"/>
      <c r="C70" s="434"/>
      <c r="D70" s="465">
        <v>48</v>
      </c>
      <c r="E70" s="434"/>
      <c r="F70" s="434"/>
      <c r="G70" s="356"/>
      <c r="H70" s="356"/>
      <c r="I70" s="356"/>
      <c r="J70" s="356"/>
    </row>
    <row r="71" spans="1:10">
      <c r="A71" s="465">
        <v>49</v>
      </c>
      <c r="B71" s="434"/>
      <c r="C71" s="434"/>
      <c r="D71" s="465">
        <v>49</v>
      </c>
      <c r="E71" s="434"/>
      <c r="F71" s="434"/>
      <c r="G71" s="356"/>
      <c r="H71" s="356"/>
      <c r="I71" s="356"/>
      <c r="J71" s="356"/>
    </row>
    <row r="72" spans="1:10">
      <c r="A72" s="465">
        <v>50</v>
      </c>
      <c r="B72" s="434"/>
      <c r="C72" s="434"/>
      <c r="D72" s="465">
        <v>50</v>
      </c>
      <c r="E72" s="434"/>
      <c r="F72" s="434"/>
      <c r="G72" s="356"/>
      <c r="H72" s="356"/>
      <c r="I72" s="356"/>
      <c r="J72" s="356"/>
    </row>
    <row r="73" spans="1:10">
      <c r="A73" s="465">
        <v>51</v>
      </c>
      <c r="B73" s="434"/>
      <c r="C73" s="434"/>
      <c r="D73" s="465">
        <v>51</v>
      </c>
      <c r="E73" s="434"/>
      <c r="F73" s="434"/>
      <c r="G73" s="356"/>
      <c r="H73" s="356"/>
      <c r="I73" s="356"/>
      <c r="J73" s="356"/>
    </row>
    <row r="74" spans="1:10">
      <c r="A74" s="465">
        <v>52</v>
      </c>
      <c r="B74" s="434"/>
      <c r="C74" s="434"/>
      <c r="D74" s="465">
        <v>52</v>
      </c>
      <c r="E74" s="434"/>
      <c r="F74" s="434"/>
      <c r="G74" s="356"/>
      <c r="H74" s="356"/>
      <c r="I74" s="356"/>
      <c r="J74" s="356"/>
    </row>
    <row r="75" spans="1:10">
      <c r="A75" s="465">
        <v>53</v>
      </c>
      <c r="B75" s="434"/>
      <c r="C75" s="434"/>
      <c r="D75" s="465">
        <v>53</v>
      </c>
      <c r="E75" s="434"/>
      <c r="F75" s="434"/>
      <c r="G75" s="356"/>
      <c r="H75" s="356"/>
      <c r="I75" s="356"/>
      <c r="J75" s="356"/>
    </row>
    <row r="76" spans="1:10">
      <c r="A76" s="465">
        <v>54</v>
      </c>
      <c r="B76" s="434"/>
      <c r="C76" s="434"/>
      <c r="D76" s="465">
        <v>54</v>
      </c>
      <c r="E76" s="434"/>
      <c r="F76" s="434"/>
      <c r="G76" s="356"/>
      <c r="H76" s="356"/>
      <c r="I76" s="356"/>
      <c r="J76" s="356"/>
    </row>
    <row r="77" spans="1:10">
      <c r="A77" s="465">
        <v>55</v>
      </c>
      <c r="B77" s="434"/>
      <c r="C77" s="434"/>
      <c r="D77" s="465">
        <v>55</v>
      </c>
      <c r="E77" s="434"/>
      <c r="F77" s="434"/>
      <c r="G77" s="356"/>
      <c r="H77" s="356"/>
      <c r="I77" s="356"/>
      <c r="J77" s="356"/>
    </row>
    <row r="78" spans="1:10">
      <c r="A78" s="465">
        <v>56</v>
      </c>
      <c r="B78" s="434"/>
      <c r="C78" s="434"/>
      <c r="D78" s="465">
        <v>56</v>
      </c>
      <c r="E78" s="434"/>
      <c r="F78" s="434"/>
      <c r="G78" s="356"/>
      <c r="H78" s="356"/>
      <c r="I78" s="356"/>
      <c r="J78" s="356"/>
    </row>
    <row r="79" spans="1:10">
      <c r="A79" s="465">
        <v>57</v>
      </c>
      <c r="B79" s="434"/>
      <c r="C79" s="434"/>
      <c r="D79" s="465">
        <v>57</v>
      </c>
      <c r="E79" s="434"/>
      <c r="F79" s="434"/>
      <c r="G79" s="356"/>
      <c r="H79" s="356"/>
      <c r="I79" s="356"/>
      <c r="J79" s="356"/>
    </row>
    <row r="80" spans="1:10">
      <c r="A80" s="465">
        <v>58</v>
      </c>
      <c r="B80" s="434"/>
      <c r="C80" s="434"/>
      <c r="D80" s="465">
        <v>58</v>
      </c>
      <c r="E80" s="434"/>
      <c r="F80" s="434"/>
      <c r="G80" s="356"/>
      <c r="H80" s="356"/>
      <c r="I80" s="356"/>
      <c r="J80" s="356"/>
    </row>
    <row r="81" spans="1:10">
      <c r="A81" s="465">
        <v>59</v>
      </c>
      <c r="B81" s="434"/>
      <c r="C81" s="434"/>
      <c r="D81" s="465">
        <v>59</v>
      </c>
      <c r="E81" s="434"/>
      <c r="F81" s="434"/>
      <c r="G81" s="356"/>
      <c r="H81" s="356"/>
      <c r="I81" s="356"/>
      <c r="J81" s="356"/>
    </row>
    <row r="82" spans="1:10">
      <c r="A82" s="465">
        <v>60</v>
      </c>
      <c r="B82" s="434"/>
      <c r="C82" s="434"/>
      <c r="D82" s="465">
        <v>60</v>
      </c>
      <c r="E82" s="434"/>
      <c r="F82" s="434"/>
      <c r="G82" s="356"/>
      <c r="H82" s="356"/>
      <c r="I82" s="356"/>
      <c r="J82" s="356"/>
    </row>
    <row r="83" spans="1:10">
      <c r="A83" s="465">
        <v>61</v>
      </c>
      <c r="B83" s="434"/>
      <c r="C83" s="434"/>
      <c r="D83" s="465">
        <v>61</v>
      </c>
      <c r="E83" s="434"/>
      <c r="F83" s="434"/>
      <c r="G83" s="356"/>
      <c r="H83" s="356"/>
      <c r="I83" s="356"/>
      <c r="J83" s="356"/>
    </row>
    <row r="84" spans="1:10">
      <c r="A84" s="465">
        <v>62</v>
      </c>
      <c r="B84" s="434"/>
      <c r="C84" s="434"/>
      <c r="D84" s="465">
        <v>62</v>
      </c>
      <c r="E84" s="434"/>
      <c r="F84" s="434"/>
      <c r="G84" s="356"/>
      <c r="H84" s="356"/>
      <c r="I84" s="356"/>
      <c r="J84" s="356"/>
    </row>
    <row r="85" spans="1:10">
      <c r="A85" s="465">
        <v>63</v>
      </c>
      <c r="B85" s="434"/>
      <c r="C85" s="434"/>
      <c r="D85" s="465">
        <v>63</v>
      </c>
      <c r="E85" s="434"/>
      <c r="F85" s="434"/>
      <c r="G85" s="356"/>
      <c r="H85" s="356"/>
      <c r="I85" s="356"/>
      <c r="J85" s="356"/>
    </row>
    <row r="86" spans="1:10">
      <c r="A86" s="465">
        <v>64</v>
      </c>
      <c r="B86" s="434"/>
      <c r="C86" s="434"/>
      <c r="D86" s="465">
        <v>64</v>
      </c>
      <c r="E86" s="434"/>
      <c r="F86" s="434"/>
      <c r="G86" s="356"/>
      <c r="H86" s="356"/>
      <c r="I86" s="356"/>
      <c r="J86" s="356"/>
    </row>
    <row r="87" spans="1:10">
      <c r="A87" s="465">
        <v>65</v>
      </c>
      <c r="B87" s="434"/>
      <c r="C87" s="434"/>
      <c r="D87" s="465">
        <v>65</v>
      </c>
      <c r="E87" s="434"/>
      <c r="F87" s="434"/>
      <c r="G87" s="356"/>
      <c r="H87" s="356"/>
      <c r="I87" s="356"/>
      <c r="J87" s="356"/>
    </row>
    <row r="88" spans="1:10">
      <c r="A88" s="465">
        <v>66</v>
      </c>
      <c r="B88" s="434"/>
      <c r="C88" s="434"/>
      <c r="D88" s="465">
        <v>66</v>
      </c>
      <c r="E88" s="434"/>
      <c r="F88" s="434"/>
      <c r="G88" s="356"/>
      <c r="H88" s="356"/>
      <c r="I88" s="356"/>
      <c r="J88" s="356"/>
    </row>
    <row r="89" spans="1:10">
      <c r="A89" s="465">
        <v>67</v>
      </c>
      <c r="B89" s="434"/>
      <c r="C89" s="434"/>
      <c r="D89" s="465">
        <v>67</v>
      </c>
      <c r="E89" s="434"/>
      <c r="F89" s="434"/>
      <c r="G89" s="356"/>
      <c r="H89" s="356"/>
      <c r="I89" s="356"/>
      <c r="J89" s="356"/>
    </row>
    <row r="90" spans="1:10">
      <c r="A90" s="465">
        <v>68</v>
      </c>
      <c r="B90" s="434"/>
      <c r="C90" s="434"/>
      <c r="D90" s="465">
        <v>68</v>
      </c>
      <c r="E90" s="434"/>
      <c r="F90" s="434"/>
      <c r="G90" s="356"/>
      <c r="H90" s="356"/>
      <c r="I90" s="356"/>
      <c r="J90" s="356"/>
    </row>
    <row r="91" spans="1:10">
      <c r="A91" s="465">
        <v>69</v>
      </c>
      <c r="B91" s="434"/>
      <c r="C91" s="434"/>
      <c r="D91" s="465">
        <v>69</v>
      </c>
      <c r="E91" s="434"/>
      <c r="F91" s="434"/>
      <c r="G91" s="356"/>
      <c r="H91" s="356"/>
      <c r="I91" s="356"/>
      <c r="J91" s="356"/>
    </row>
    <row r="92" spans="1:10">
      <c r="A92" s="465">
        <v>70</v>
      </c>
      <c r="B92" s="434"/>
      <c r="C92" s="434"/>
      <c r="D92" s="465">
        <v>70</v>
      </c>
      <c r="E92" s="434"/>
      <c r="F92" s="434"/>
      <c r="G92" s="356"/>
      <c r="H92" s="356"/>
      <c r="I92" s="356"/>
      <c r="J92" s="356"/>
    </row>
    <row r="93" spans="1:10">
      <c r="A93" s="465">
        <v>71</v>
      </c>
      <c r="B93" s="434"/>
      <c r="C93" s="434"/>
      <c r="D93" s="465">
        <v>71</v>
      </c>
      <c r="E93" s="434"/>
      <c r="F93" s="434"/>
      <c r="G93" s="356"/>
      <c r="H93" s="356"/>
      <c r="I93" s="356"/>
      <c r="J93" s="356"/>
    </row>
    <row r="94" spans="1:10">
      <c r="A94" s="465">
        <v>72</v>
      </c>
      <c r="B94" s="434"/>
      <c r="C94" s="434"/>
      <c r="D94" s="465">
        <v>72</v>
      </c>
      <c r="E94" s="434"/>
      <c r="F94" s="434"/>
      <c r="G94" s="356"/>
      <c r="H94" s="356"/>
      <c r="I94" s="356"/>
      <c r="J94" s="356"/>
    </row>
    <row r="95" spans="1:10">
      <c r="A95" s="465">
        <v>73</v>
      </c>
      <c r="B95" s="434"/>
      <c r="C95" s="434"/>
      <c r="D95" s="465">
        <v>73</v>
      </c>
      <c r="E95" s="434"/>
      <c r="F95" s="434"/>
      <c r="G95" s="356"/>
      <c r="H95" s="356"/>
      <c r="I95" s="356"/>
      <c r="J95" s="356"/>
    </row>
    <row r="96" spans="1:10">
      <c r="A96" s="465">
        <v>74</v>
      </c>
      <c r="B96" s="434"/>
      <c r="C96" s="434"/>
      <c r="D96" s="465">
        <v>74</v>
      </c>
      <c r="E96" s="434"/>
      <c r="F96" s="434"/>
      <c r="G96" s="356"/>
      <c r="H96" s="356"/>
      <c r="I96" s="356"/>
      <c r="J96" s="356"/>
    </row>
    <row r="97" spans="1:10">
      <c r="A97" s="465">
        <v>75</v>
      </c>
      <c r="B97" s="434"/>
      <c r="C97" s="434"/>
      <c r="D97" s="465">
        <v>75</v>
      </c>
      <c r="E97" s="434"/>
      <c r="F97" s="434"/>
      <c r="G97" s="356"/>
      <c r="H97" s="356"/>
      <c r="I97" s="356"/>
      <c r="J97" s="356"/>
    </row>
    <row r="98" spans="1:10">
      <c r="A98" s="465">
        <v>76</v>
      </c>
      <c r="B98" s="434"/>
      <c r="C98" s="434"/>
      <c r="D98" s="465">
        <v>76</v>
      </c>
      <c r="E98" s="434"/>
      <c r="F98" s="434"/>
      <c r="G98" s="356"/>
      <c r="H98" s="356"/>
      <c r="I98" s="356"/>
      <c r="J98" s="356"/>
    </row>
    <row r="99" spans="1:10">
      <c r="A99" s="465">
        <v>77</v>
      </c>
      <c r="B99" s="434"/>
      <c r="C99" s="434"/>
      <c r="D99" s="465">
        <v>77</v>
      </c>
      <c r="E99" s="434"/>
      <c r="F99" s="434"/>
      <c r="G99" s="356"/>
      <c r="H99" s="356"/>
      <c r="I99" s="356"/>
      <c r="J99" s="356"/>
    </row>
    <row r="100" spans="1:10">
      <c r="A100" s="465">
        <v>78</v>
      </c>
      <c r="B100" s="434"/>
      <c r="C100" s="434"/>
      <c r="D100" s="465">
        <v>78</v>
      </c>
      <c r="E100" s="434"/>
      <c r="F100" s="434"/>
      <c r="G100" s="356"/>
      <c r="H100" s="356"/>
      <c r="I100" s="356"/>
      <c r="J100" s="356"/>
    </row>
    <row r="101" spans="1:10">
      <c r="A101" s="465">
        <v>79</v>
      </c>
      <c r="B101" s="434"/>
      <c r="C101" s="434"/>
      <c r="D101" s="465">
        <v>79</v>
      </c>
      <c r="E101" s="434"/>
      <c r="F101" s="434"/>
      <c r="G101" s="356"/>
      <c r="H101" s="356"/>
      <c r="I101" s="356"/>
      <c r="J101" s="356"/>
    </row>
    <row r="102" spans="1:10">
      <c r="A102" s="465">
        <v>80</v>
      </c>
      <c r="B102" s="434"/>
      <c r="C102" s="434"/>
      <c r="D102" s="465">
        <v>80</v>
      </c>
      <c r="E102" s="434"/>
      <c r="F102" s="434"/>
      <c r="G102" s="356"/>
      <c r="H102" s="356"/>
      <c r="I102" s="356"/>
      <c r="J102" s="356"/>
    </row>
    <row r="103" spans="1:10">
      <c r="A103" s="465">
        <v>81</v>
      </c>
      <c r="B103" s="434"/>
      <c r="C103" s="434"/>
      <c r="D103" s="465">
        <v>81</v>
      </c>
      <c r="E103" s="434"/>
      <c r="F103" s="434"/>
      <c r="G103" s="356"/>
      <c r="H103" s="356"/>
      <c r="I103" s="356"/>
      <c r="J103" s="356"/>
    </row>
    <row r="104" spans="1:10">
      <c r="A104" s="465">
        <v>82</v>
      </c>
      <c r="B104" s="434"/>
      <c r="C104" s="434"/>
      <c r="D104" s="465">
        <v>82</v>
      </c>
      <c r="E104" s="434"/>
      <c r="F104" s="434"/>
      <c r="G104" s="356"/>
      <c r="H104" s="356"/>
      <c r="I104" s="356"/>
      <c r="J104" s="356"/>
    </row>
    <row r="105" spans="1:10">
      <c r="A105" s="465">
        <v>83</v>
      </c>
      <c r="B105" s="434"/>
      <c r="C105" s="434"/>
      <c r="D105" s="465">
        <v>83</v>
      </c>
      <c r="E105" s="434"/>
      <c r="F105" s="434"/>
      <c r="G105" s="356"/>
      <c r="H105" s="356"/>
      <c r="I105" s="356"/>
      <c r="J105" s="356"/>
    </row>
    <row r="106" spans="1:10">
      <c r="A106" s="465">
        <v>84</v>
      </c>
      <c r="B106" s="434"/>
      <c r="C106" s="434"/>
      <c r="D106" s="465">
        <v>84</v>
      </c>
      <c r="E106" s="434"/>
      <c r="F106" s="434"/>
      <c r="G106" s="356"/>
      <c r="H106" s="356"/>
      <c r="I106" s="356"/>
      <c r="J106" s="356"/>
    </row>
    <row r="107" spans="1:10">
      <c r="A107" s="465">
        <v>85</v>
      </c>
      <c r="B107" s="434"/>
      <c r="C107" s="434"/>
      <c r="D107" s="465">
        <v>85</v>
      </c>
      <c r="E107" s="434"/>
      <c r="F107" s="434"/>
      <c r="G107" s="356"/>
      <c r="H107" s="356"/>
      <c r="I107" s="356"/>
      <c r="J107" s="356"/>
    </row>
    <row r="108" spans="1:10">
      <c r="A108" s="465">
        <v>86</v>
      </c>
      <c r="B108" s="434"/>
      <c r="C108" s="434"/>
      <c r="D108" s="465">
        <v>86</v>
      </c>
      <c r="E108" s="434"/>
      <c r="F108" s="434"/>
      <c r="G108" s="356"/>
      <c r="H108" s="356"/>
      <c r="I108" s="356"/>
      <c r="J108" s="356"/>
    </row>
    <row r="109" spans="1:10">
      <c r="A109" s="465">
        <v>87</v>
      </c>
      <c r="B109" s="434"/>
      <c r="C109" s="434"/>
      <c r="D109" s="465">
        <v>87</v>
      </c>
      <c r="E109" s="434"/>
      <c r="F109" s="434"/>
      <c r="G109" s="356"/>
      <c r="H109" s="356"/>
      <c r="I109" s="356"/>
      <c r="J109" s="356"/>
    </row>
    <row r="110" spans="1:10">
      <c r="A110" s="465">
        <v>88</v>
      </c>
      <c r="B110" s="434"/>
      <c r="C110" s="434"/>
      <c r="D110" s="465">
        <v>88</v>
      </c>
      <c r="E110" s="434"/>
      <c r="F110" s="434"/>
      <c r="G110" s="356"/>
      <c r="H110" s="356"/>
      <c r="I110" s="356"/>
      <c r="J110" s="356"/>
    </row>
    <row r="111" spans="1:10">
      <c r="A111" s="465">
        <v>89</v>
      </c>
      <c r="B111" s="434"/>
      <c r="C111" s="434"/>
      <c r="D111" s="465">
        <v>89</v>
      </c>
      <c r="E111" s="434"/>
      <c r="F111" s="434"/>
      <c r="G111" s="356"/>
      <c r="H111" s="356"/>
      <c r="I111" s="356"/>
      <c r="J111" s="356"/>
    </row>
    <row r="112" spans="1:10">
      <c r="A112" s="465">
        <v>90</v>
      </c>
      <c r="B112" s="434"/>
      <c r="C112" s="434"/>
      <c r="D112" s="465">
        <v>90</v>
      </c>
      <c r="E112" s="434"/>
      <c r="F112" s="434"/>
      <c r="G112" s="356"/>
      <c r="H112" s="356"/>
      <c r="I112" s="356"/>
      <c r="J112" s="356"/>
    </row>
    <row r="113" spans="1:10">
      <c r="A113" s="465">
        <v>91</v>
      </c>
      <c r="B113" s="434"/>
      <c r="C113" s="434"/>
      <c r="D113" s="465">
        <v>91</v>
      </c>
      <c r="E113" s="434"/>
      <c r="F113" s="434"/>
      <c r="G113" s="356"/>
      <c r="H113" s="356"/>
      <c r="I113" s="356"/>
      <c r="J113" s="356"/>
    </row>
    <row r="114" spans="1:10">
      <c r="A114" s="465">
        <v>92</v>
      </c>
      <c r="B114" s="434"/>
      <c r="C114" s="434"/>
      <c r="D114" s="465">
        <v>92</v>
      </c>
      <c r="E114" s="434"/>
      <c r="F114" s="434"/>
      <c r="G114" s="356"/>
      <c r="H114" s="356"/>
      <c r="I114" s="356"/>
      <c r="J114" s="356"/>
    </row>
    <row r="115" spans="1:10">
      <c r="A115" s="465">
        <v>93</v>
      </c>
      <c r="B115" s="434"/>
      <c r="C115" s="434"/>
      <c r="D115" s="465">
        <v>93</v>
      </c>
      <c r="E115" s="434"/>
      <c r="F115" s="434"/>
      <c r="G115" s="356"/>
      <c r="H115" s="356"/>
      <c r="I115" s="356"/>
      <c r="J115" s="356"/>
    </row>
    <row r="116" spans="1:10">
      <c r="A116" s="465">
        <v>94</v>
      </c>
      <c r="B116" s="434"/>
      <c r="C116" s="434"/>
      <c r="D116" s="465">
        <v>94</v>
      </c>
      <c r="E116" s="434"/>
      <c r="F116" s="434"/>
      <c r="G116" s="356"/>
      <c r="H116" s="356"/>
      <c r="I116" s="356"/>
      <c r="J116" s="356"/>
    </row>
    <row r="117" spans="1:10">
      <c r="A117" s="465">
        <v>95</v>
      </c>
      <c r="B117" s="434"/>
      <c r="C117" s="434"/>
      <c r="D117" s="465">
        <v>95</v>
      </c>
      <c r="E117" s="434"/>
      <c r="F117" s="434"/>
      <c r="G117" s="356"/>
      <c r="H117" s="356"/>
      <c r="I117" s="356"/>
      <c r="J117" s="356"/>
    </row>
    <row r="118" spans="1:10">
      <c r="A118" s="465">
        <v>96</v>
      </c>
      <c r="B118" s="434"/>
      <c r="C118" s="434"/>
      <c r="D118" s="465">
        <v>96</v>
      </c>
      <c r="E118" s="434"/>
      <c r="F118" s="434"/>
      <c r="G118" s="356"/>
      <c r="H118" s="356"/>
      <c r="I118" s="356"/>
      <c r="J118" s="356"/>
    </row>
    <row r="119" spans="1:10">
      <c r="A119" s="465">
        <v>97</v>
      </c>
      <c r="B119" s="434"/>
      <c r="C119" s="434"/>
      <c r="D119" s="465">
        <v>97</v>
      </c>
      <c r="E119" s="434"/>
      <c r="F119" s="434"/>
      <c r="G119" s="356"/>
      <c r="H119" s="356"/>
      <c r="I119" s="356"/>
      <c r="J119" s="356"/>
    </row>
    <row r="120" spans="1:10">
      <c r="A120" s="465">
        <v>98</v>
      </c>
      <c r="B120" s="434"/>
      <c r="C120" s="434"/>
      <c r="D120" s="465">
        <v>98</v>
      </c>
      <c r="E120" s="434"/>
      <c r="F120" s="434"/>
      <c r="G120" s="356"/>
      <c r="H120" s="356"/>
      <c r="I120" s="356"/>
      <c r="J120" s="356"/>
    </row>
    <row r="121" spans="1:10">
      <c r="A121" s="465">
        <v>99</v>
      </c>
      <c r="B121" s="434"/>
      <c r="C121" s="434"/>
      <c r="D121" s="465">
        <v>99</v>
      </c>
      <c r="E121" s="434"/>
      <c r="F121" s="434"/>
      <c r="G121" s="356"/>
      <c r="H121" s="356"/>
      <c r="I121" s="356"/>
      <c r="J121" s="356"/>
    </row>
    <row r="122" spans="1:10">
      <c r="A122" s="465">
        <v>100</v>
      </c>
      <c r="B122" s="434"/>
      <c r="C122" s="434"/>
      <c r="D122" s="465">
        <v>100</v>
      </c>
      <c r="E122" s="434"/>
      <c r="F122" s="434"/>
      <c r="G122" s="356"/>
      <c r="H122" s="356"/>
      <c r="I122" s="356"/>
      <c r="J122" s="356"/>
    </row>
    <row r="123" spans="1:10">
      <c r="A123" s="465">
        <v>101</v>
      </c>
      <c r="B123" s="434"/>
      <c r="C123" s="434"/>
      <c r="D123" s="465">
        <v>101</v>
      </c>
      <c r="E123" s="434"/>
      <c r="F123" s="434"/>
      <c r="G123" s="356"/>
      <c r="H123" s="356"/>
      <c r="I123" s="356"/>
      <c r="J123" s="356"/>
    </row>
    <row r="124" spans="1:10">
      <c r="A124" s="465">
        <v>102</v>
      </c>
      <c r="B124" s="434"/>
      <c r="C124" s="434"/>
      <c r="D124" s="465">
        <v>102</v>
      </c>
      <c r="E124" s="434"/>
      <c r="F124" s="434"/>
      <c r="G124" s="356"/>
      <c r="H124" s="356"/>
      <c r="I124" s="356"/>
      <c r="J124" s="356"/>
    </row>
    <row r="125" spans="1:10">
      <c r="A125" s="465">
        <v>103</v>
      </c>
      <c r="B125" s="434"/>
      <c r="C125" s="434"/>
      <c r="D125" s="465">
        <v>103</v>
      </c>
      <c r="E125" s="434"/>
      <c r="F125" s="434"/>
      <c r="G125" s="356"/>
      <c r="H125" s="356"/>
      <c r="I125" s="356"/>
      <c r="J125" s="356"/>
    </row>
    <row r="126" spans="1:10">
      <c r="A126" s="465">
        <v>104</v>
      </c>
      <c r="B126" s="434"/>
      <c r="C126" s="434"/>
      <c r="D126" s="465">
        <v>104</v>
      </c>
      <c r="E126" s="434"/>
      <c r="F126" s="434"/>
      <c r="G126" s="356"/>
      <c r="H126" s="356"/>
      <c r="I126" s="356"/>
      <c r="J126" s="356"/>
    </row>
    <row r="127" spans="1:10">
      <c r="A127" s="465">
        <v>105</v>
      </c>
      <c r="B127" s="434"/>
      <c r="C127" s="434"/>
      <c r="D127" s="465">
        <v>105</v>
      </c>
      <c r="E127" s="434"/>
      <c r="F127" s="434"/>
      <c r="G127" s="356"/>
      <c r="H127" s="356"/>
      <c r="I127" s="356"/>
      <c r="J127" s="356"/>
    </row>
    <row r="128" spans="1:10">
      <c r="A128" s="465">
        <v>106</v>
      </c>
      <c r="B128" s="434"/>
      <c r="C128" s="434"/>
      <c r="D128" s="465">
        <v>106</v>
      </c>
      <c r="E128" s="434"/>
      <c r="F128" s="434"/>
      <c r="G128" s="356"/>
      <c r="H128" s="356"/>
      <c r="I128" s="356"/>
      <c r="J128" s="356"/>
    </row>
    <row r="129" spans="1:10">
      <c r="A129" s="465">
        <v>107</v>
      </c>
      <c r="B129" s="434"/>
      <c r="C129" s="434"/>
      <c r="D129" s="465">
        <v>107</v>
      </c>
      <c r="E129" s="434"/>
      <c r="F129" s="434"/>
      <c r="G129" s="356"/>
      <c r="H129" s="356"/>
      <c r="I129" s="356"/>
      <c r="J129" s="356"/>
    </row>
    <row r="130" spans="1:10">
      <c r="A130" s="465">
        <v>108</v>
      </c>
      <c r="B130" s="434"/>
      <c r="C130" s="434"/>
      <c r="D130" s="465">
        <v>108</v>
      </c>
      <c r="E130" s="434"/>
      <c r="F130" s="434"/>
      <c r="G130" s="356"/>
      <c r="H130" s="356"/>
      <c r="I130" s="356"/>
      <c r="J130" s="356"/>
    </row>
    <row r="131" spans="1:10">
      <c r="A131" s="465">
        <v>109</v>
      </c>
      <c r="B131" s="434"/>
      <c r="C131" s="434"/>
      <c r="D131" s="465">
        <v>109</v>
      </c>
      <c r="E131" s="434"/>
      <c r="F131" s="434"/>
      <c r="G131" s="356"/>
      <c r="H131" s="356"/>
      <c r="I131" s="356"/>
      <c r="J131" s="356"/>
    </row>
    <row r="132" spans="1:10">
      <c r="A132" s="465">
        <v>110</v>
      </c>
      <c r="B132" s="434"/>
      <c r="C132" s="434"/>
      <c r="D132" s="465">
        <v>110</v>
      </c>
      <c r="E132" s="434"/>
      <c r="F132" s="434"/>
      <c r="G132" s="356"/>
      <c r="H132" s="356"/>
      <c r="I132" s="356"/>
      <c r="J132" s="356"/>
    </row>
    <row r="133" spans="1:10">
      <c r="A133" s="465">
        <v>111</v>
      </c>
      <c r="B133" s="434"/>
      <c r="C133" s="434"/>
      <c r="D133" s="465">
        <v>111</v>
      </c>
      <c r="E133" s="434"/>
      <c r="F133" s="434"/>
      <c r="G133" s="356"/>
      <c r="H133" s="356"/>
      <c r="I133" s="356"/>
      <c r="J133" s="356"/>
    </row>
    <row r="134" spans="1:10">
      <c r="A134" s="465">
        <v>112</v>
      </c>
      <c r="B134" s="434"/>
      <c r="C134" s="434"/>
      <c r="D134" s="465">
        <v>112</v>
      </c>
      <c r="E134" s="434"/>
      <c r="F134" s="434"/>
      <c r="G134" s="356"/>
      <c r="H134" s="356"/>
      <c r="I134" s="356"/>
      <c r="J134" s="356"/>
    </row>
    <row r="135" spans="1:10">
      <c r="A135" s="465">
        <v>113</v>
      </c>
      <c r="B135" s="434"/>
      <c r="C135" s="434"/>
      <c r="D135" s="465">
        <v>113</v>
      </c>
      <c r="E135" s="434"/>
      <c r="F135" s="434"/>
      <c r="G135" s="356"/>
      <c r="H135" s="356"/>
      <c r="I135" s="356"/>
      <c r="J135" s="356"/>
    </row>
    <row r="136" spans="1:10">
      <c r="A136" s="465">
        <v>114</v>
      </c>
      <c r="B136" s="434"/>
      <c r="C136" s="434"/>
      <c r="D136" s="465">
        <v>114</v>
      </c>
      <c r="E136" s="434"/>
      <c r="F136" s="434"/>
      <c r="G136" s="356"/>
      <c r="H136" s="356"/>
      <c r="I136" s="356"/>
      <c r="J136" s="356"/>
    </row>
    <row r="137" spans="1:10">
      <c r="A137" s="465">
        <v>115</v>
      </c>
      <c r="B137" s="434"/>
      <c r="C137" s="434"/>
      <c r="D137" s="465">
        <v>115</v>
      </c>
      <c r="E137" s="434"/>
      <c r="F137" s="434"/>
      <c r="G137" s="356"/>
      <c r="H137" s="356"/>
      <c r="I137" s="356"/>
      <c r="J137" s="356"/>
    </row>
    <row r="138" spans="1:10">
      <c r="A138" s="465">
        <v>116</v>
      </c>
      <c r="B138" s="434"/>
      <c r="C138" s="434"/>
      <c r="D138" s="465">
        <v>116</v>
      </c>
      <c r="E138" s="434"/>
      <c r="F138" s="434"/>
      <c r="G138" s="356"/>
      <c r="H138" s="356"/>
      <c r="I138" s="356"/>
      <c r="J138" s="356"/>
    </row>
    <row r="139" spans="1:10">
      <c r="A139" s="465">
        <v>117</v>
      </c>
      <c r="B139" s="434"/>
      <c r="C139" s="434"/>
      <c r="D139" s="465">
        <v>117</v>
      </c>
      <c r="E139" s="434"/>
      <c r="F139" s="434"/>
      <c r="G139" s="356"/>
      <c r="H139" s="356"/>
      <c r="I139" s="356"/>
      <c r="J139" s="356"/>
    </row>
    <row r="140" spans="1:10">
      <c r="A140" s="465">
        <v>118</v>
      </c>
      <c r="B140" s="434"/>
      <c r="C140" s="434"/>
      <c r="D140" s="465">
        <v>118</v>
      </c>
      <c r="E140" s="434"/>
      <c r="F140" s="434"/>
      <c r="G140" s="356"/>
      <c r="H140" s="356"/>
      <c r="I140" s="356"/>
      <c r="J140" s="356"/>
    </row>
    <row r="141" spans="1:10">
      <c r="A141" s="465">
        <v>119</v>
      </c>
      <c r="B141" s="434"/>
      <c r="C141" s="434"/>
      <c r="D141" s="465">
        <v>119</v>
      </c>
      <c r="E141" s="434"/>
      <c r="F141" s="434"/>
      <c r="G141" s="356"/>
      <c r="H141" s="356"/>
      <c r="I141" s="356"/>
      <c r="J141" s="356"/>
    </row>
    <row r="142" spans="1:10">
      <c r="A142" s="465">
        <v>120</v>
      </c>
      <c r="B142" s="434"/>
      <c r="C142" s="434"/>
      <c r="D142" s="465">
        <v>120</v>
      </c>
      <c r="E142" s="434"/>
      <c r="F142" s="434"/>
      <c r="G142" s="356"/>
      <c r="H142" s="356"/>
      <c r="I142" s="356"/>
      <c r="J142" s="356"/>
    </row>
    <row r="143" spans="1:10">
      <c r="A143" s="465">
        <v>121</v>
      </c>
      <c r="B143" s="434"/>
      <c r="C143" s="434"/>
      <c r="D143" s="465">
        <v>121</v>
      </c>
      <c r="E143" s="434"/>
      <c r="F143" s="434"/>
      <c r="G143" s="356"/>
      <c r="H143" s="356"/>
      <c r="I143" s="356"/>
      <c r="J143" s="356"/>
    </row>
    <row r="144" spans="1:10">
      <c r="A144" s="465">
        <v>122</v>
      </c>
      <c r="B144" s="434"/>
      <c r="C144" s="434"/>
      <c r="D144" s="465">
        <v>122</v>
      </c>
      <c r="E144" s="434"/>
      <c r="F144" s="434"/>
      <c r="G144" s="356"/>
      <c r="H144" s="356"/>
      <c r="I144" s="356"/>
      <c r="J144" s="356"/>
    </row>
    <row r="145" spans="1:10">
      <c r="A145" s="465">
        <v>123</v>
      </c>
      <c r="B145" s="434"/>
      <c r="C145" s="434"/>
      <c r="D145" s="465">
        <v>123</v>
      </c>
      <c r="E145" s="434"/>
      <c r="F145" s="434"/>
      <c r="G145" s="356"/>
      <c r="H145" s="356"/>
      <c r="I145" s="356"/>
      <c r="J145" s="356"/>
    </row>
    <row r="146" spans="1:10">
      <c r="A146" s="465">
        <v>124</v>
      </c>
      <c r="B146" s="434"/>
      <c r="C146" s="434"/>
      <c r="D146" s="465">
        <v>124</v>
      </c>
      <c r="E146" s="434"/>
      <c r="F146" s="434"/>
      <c r="G146" s="356"/>
      <c r="H146" s="356"/>
      <c r="I146" s="356"/>
      <c r="J146" s="356"/>
    </row>
    <row r="147" spans="1:10">
      <c r="A147" s="465">
        <v>125</v>
      </c>
      <c r="B147" s="434"/>
      <c r="C147" s="434"/>
      <c r="D147" s="465">
        <v>125</v>
      </c>
      <c r="E147" s="434"/>
      <c r="F147" s="434"/>
      <c r="G147" s="356"/>
      <c r="H147" s="356"/>
      <c r="I147" s="356"/>
      <c r="J147" s="356"/>
    </row>
    <row r="148" spans="1:10">
      <c r="A148" s="465">
        <v>126</v>
      </c>
      <c r="B148" s="434"/>
      <c r="C148" s="434"/>
      <c r="D148" s="465">
        <v>126</v>
      </c>
      <c r="E148" s="434"/>
      <c r="F148" s="434"/>
      <c r="G148" s="356"/>
      <c r="H148" s="356"/>
      <c r="I148" s="356"/>
      <c r="J148" s="356"/>
    </row>
    <row r="149" spans="1:10">
      <c r="A149" s="465">
        <v>127</v>
      </c>
      <c r="B149" s="434"/>
      <c r="C149" s="434"/>
      <c r="D149" s="465">
        <v>127</v>
      </c>
      <c r="E149" s="434"/>
      <c r="F149" s="434"/>
      <c r="G149" s="356"/>
      <c r="H149" s="356"/>
      <c r="I149" s="356"/>
      <c r="J149" s="356"/>
    </row>
    <row r="150" spans="1:10">
      <c r="A150" s="465">
        <v>128</v>
      </c>
      <c r="B150" s="434"/>
      <c r="C150" s="434"/>
      <c r="D150" s="465">
        <v>128</v>
      </c>
      <c r="E150" s="434"/>
      <c r="F150" s="434"/>
      <c r="G150" s="356"/>
      <c r="H150" s="356"/>
      <c r="I150" s="356"/>
      <c r="J150" s="356"/>
    </row>
    <row r="151" spans="1:10">
      <c r="A151" s="465">
        <v>129</v>
      </c>
      <c r="B151" s="434"/>
      <c r="C151" s="434"/>
      <c r="D151" s="465">
        <v>129</v>
      </c>
      <c r="E151" s="434"/>
      <c r="F151" s="434"/>
      <c r="G151" s="356"/>
      <c r="H151" s="356"/>
      <c r="I151" s="356"/>
      <c r="J151" s="356"/>
    </row>
    <row r="152" spans="1:10">
      <c r="A152" s="465">
        <v>130</v>
      </c>
      <c r="B152" s="434"/>
      <c r="C152" s="434"/>
      <c r="D152" s="465">
        <v>130</v>
      </c>
      <c r="E152" s="434"/>
      <c r="F152" s="434"/>
      <c r="G152" s="356"/>
      <c r="H152" s="356"/>
      <c r="I152" s="356"/>
      <c r="J152" s="356"/>
    </row>
    <row r="153" spans="1:10">
      <c r="A153" s="465">
        <v>131</v>
      </c>
      <c r="B153" s="434"/>
      <c r="C153" s="434"/>
      <c r="D153" s="465">
        <v>131</v>
      </c>
      <c r="E153" s="434"/>
      <c r="F153" s="434"/>
      <c r="G153" s="356"/>
      <c r="H153" s="356"/>
      <c r="I153" s="356"/>
      <c r="J153" s="356"/>
    </row>
    <row r="154" spans="1:10">
      <c r="A154" s="465">
        <v>132</v>
      </c>
      <c r="B154" s="434"/>
      <c r="C154" s="434"/>
      <c r="D154" s="465">
        <v>132</v>
      </c>
      <c r="E154" s="434"/>
      <c r="F154" s="434"/>
      <c r="G154" s="356"/>
      <c r="H154" s="356"/>
      <c r="I154" s="356"/>
      <c r="J154" s="356"/>
    </row>
    <row r="155" spans="1:10">
      <c r="A155" s="465">
        <v>133</v>
      </c>
      <c r="B155" s="434"/>
      <c r="C155" s="434"/>
      <c r="D155" s="465">
        <v>133</v>
      </c>
      <c r="E155" s="434"/>
      <c r="F155" s="434"/>
      <c r="G155" s="356"/>
      <c r="H155" s="356"/>
      <c r="I155" s="356"/>
      <c r="J155" s="356"/>
    </row>
    <row r="156" spans="1:10">
      <c r="A156" s="465">
        <v>134</v>
      </c>
      <c r="B156" s="434"/>
      <c r="C156" s="434"/>
      <c r="D156" s="465">
        <v>134</v>
      </c>
      <c r="E156" s="434"/>
      <c r="F156" s="434"/>
      <c r="G156" s="356"/>
      <c r="H156" s="356"/>
      <c r="I156" s="356"/>
      <c r="J156" s="356"/>
    </row>
    <row r="157" spans="1:10">
      <c r="A157" s="465">
        <v>135</v>
      </c>
      <c r="B157" s="434"/>
      <c r="C157" s="434"/>
      <c r="D157" s="465">
        <v>135</v>
      </c>
      <c r="E157" s="434"/>
      <c r="F157" s="434"/>
      <c r="G157" s="356"/>
      <c r="H157" s="356"/>
      <c r="I157" s="356"/>
      <c r="J157" s="356"/>
    </row>
    <row r="158" spans="1:10">
      <c r="A158" s="465">
        <v>136</v>
      </c>
      <c r="B158" s="434"/>
      <c r="C158" s="434"/>
      <c r="D158" s="465">
        <v>136</v>
      </c>
      <c r="E158" s="434"/>
      <c r="F158" s="434"/>
      <c r="G158" s="356"/>
      <c r="H158" s="356"/>
      <c r="I158" s="356"/>
      <c r="J158" s="356"/>
    </row>
    <row r="159" spans="1:10">
      <c r="A159" s="465">
        <v>137</v>
      </c>
      <c r="B159" s="434"/>
      <c r="C159" s="434"/>
      <c r="D159" s="465">
        <v>137</v>
      </c>
      <c r="E159" s="434"/>
      <c r="F159" s="434"/>
      <c r="G159" s="356"/>
      <c r="H159" s="356"/>
      <c r="I159" s="356"/>
      <c r="J159" s="356"/>
    </row>
    <row r="160" spans="1:10">
      <c r="A160" s="465">
        <v>138</v>
      </c>
      <c r="B160" s="434"/>
      <c r="C160" s="434"/>
      <c r="D160" s="465">
        <v>138</v>
      </c>
      <c r="E160" s="434"/>
      <c r="F160" s="434"/>
      <c r="G160" s="356"/>
      <c r="H160" s="356"/>
      <c r="I160" s="356"/>
      <c r="J160" s="356"/>
    </row>
    <row r="161" spans="1:10">
      <c r="A161" s="465">
        <v>139</v>
      </c>
      <c r="B161" s="434"/>
      <c r="C161" s="434"/>
      <c r="D161" s="465">
        <v>139</v>
      </c>
      <c r="E161" s="434"/>
      <c r="F161" s="434"/>
      <c r="G161" s="356"/>
      <c r="H161" s="356"/>
      <c r="I161" s="356"/>
      <c r="J161" s="356"/>
    </row>
    <row r="162" spans="1:10">
      <c r="A162" s="465">
        <v>140</v>
      </c>
      <c r="B162" s="434"/>
      <c r="C162" s="434"/>
      <c r="D162" s="465">
        <v>140</v>
      </c>
      <c r="E162" s="434"/>
      <c r="F162" s="434"/>
      <c r="G162" s="356"/>
      <c r="H162" s="356"/>
      <c r="I162" s="356"/>
      <c r="J162" s="356"/>
    </row>
    <row r="163" spans="1:10">
      <c r="A163" s="465">
        <v>141</v>
      </c>
      <c r="B163" s="434"/>
      <c r="C163" s="434"/>
      <c r="D163" s="465">
        <v>141</v>
      </c>
      <c r="E163" s="434"/>
      <c r="F163" s="434"/>
      <c r="G163" s="356"/>
      <c r="H163" s="356"/>
      <c r="I163" s="356"/>
      <c r="J163" s="356"/>
    </row>
    <row r="164" spans="1:10">
      <c r="A164" s="465">
        <v>142</v>
      </c>
      <c r="B164" s="434"/>
      <c r="C164" s="434"/>
      <c r="D164" s="465">
        <v>142</v>
      </c>
      <c r="E164" s="434"/>
      <c r="F164" s="434"/>
      <c r="G164" s="356"/>
      <c r="H164" s="356"/>
      <c r="I164" s="356"/>
      <c r="J164" s="356"/>
    </row>
    <row r="165" spans="1:10">
      <c r="A165" s="465">
        <v>143</v>
      </c>
      <c r="B165" s="434"/>
      <c r="C165" s="434"/>
      <c r="D165" s="465">
        <v>143</v>
      </c>
      <c r="E165" s="434"/>
      <c r="F165" s="434"/>
      <c r="G165" s="356"/>
      <c r="H165" s="356"/>
      <c r="I165" s="356"/>
      <c r="J165" s="356"/>
    </row>
    <row r="166" spans="1:10">
      <c r="A166" s="465">
        <v>144</v>
      </c>
      <c r="B166" s="434"/>
      <c r="C166" s="434"/>
      <c r="D166" s="465">
        <v>144</v>
      </c>
      <c r="E166" s="434"/>
      <c r="F166" s="434"/>
      <c r="G166" s="356"/>
      <c r="H166" s="356"/>
      <c r="I166" s="356"/>
      <c r="J166" s="356"/>
    </row>
    <row r="167" spans="1:10">
      <c r="A167" s="465">
        <v>145</v>
      </c>
      <c r="B167" s="434"/>
      <c r="C167" s="434"/>
      <c r="D167" s="465">
        <v>145</v>
      </c>
      <c r="E167" s="434"/>
      <c r="F167" s="434"/>
      <c r="G167" s="356"/>
      <c r="H167" s="356"/>
      <c r="I167" s="356"/>
      <c r="J167" s="356"/>
    </row>
    <row r="168" spans="1:10">
      <c r="A168" s="465">
        <v>146</v>
      </c>
      <c r="B168" s="434"/>
      <c r="C168" s="434"/>
      <c r="D168" s="465">
        <v>146</v>
      </c>
      <c r="E168" s="434"/>
      <c r="F168" s="434"/>
      <c r="G168" s="356"/>
      <c r="H168" s="356"/>
      <c r="I168" s="356"/>
      <c r="J168" s="356"/>
    </row>
    <row r="169" spans="1:10">
      <c r="A169" s="465">
        <v>147</v>
      </c>
      <c r="B169" s="434"/>
      <c r="C169" s="434"/>
      <c r="D169" s="465">
        <v>147</v>
      </c>
      <c r="E169" s="434"/>
      <c r="F169" s="434"/>
      <c r="G169" s="356"/>
      <c r="H169" s="356"/>
      <c r="I169" s="356"/>
      <c r="J169" s="356"/>
    </row>
    <row r="170" spans="1:10">
      <c r="A170" s="465">
        <v>148</v>
      </c>
      <c r="B170" s="434"/>
      <c r="C170" s="434"/>
      <c r="D170" s="465">
        <v>148</v>
      </c>
      <c r="E170" s="434"/>
      <c r="F170" s="434"/>
      <c r="G170" s="356"/>
      <c r="H170" s="356"/>
      <c r="I170" s="356"/>
      <c r="J170" s="356"/>
    </row>
    <row r="171" spans="1:10">
      <c r="A171" s="465">
        <v>149</v>
      </c>
      <c r="B171" s="434"/>
      <c r="C171" s="434"/>
      <c r="D171" s="465">
        <v>149</v>
      </c>
      <c r="E171" s="434"/>
      <c r="F171" s="434"/>
      <c r="G171" s="356"/>
      <c r="H171" s="356"/>
      <c r="I171" s="356"/>
      <c r="J171" s="356"/>
    </row>
    <row r="172" spans="1:10">
      <c r="A172" s="465">
        <v>150</v>
      </c>
      <c r="B172" s="434"/>
      <c r="C172" s="434"/>
      <c r="D172" s="465">
        <v>150</v>
      </c>
      <c r="E172" s="434"/>
      <c r="F172" s="434"/>
      <c r="G172" s="356"/>
      <c r="H172" s="356"/>
      <c r="I172" s="356"/>
      <c r="J172" s="356"/>
    </row>
    <row r="173" spans="1:10">
      <c r="A173" s="465">
        <v>151</v>
      </c>
      <c r="B173" s="434"/>
      <c r="C173" s="434"/>
      <c r="D173" s="465">
        <v>151</v>
      </c>
      <c r="E173" s="434"/>
      <c r="F173" s="434"/>
      <c r="G173" s="356"/>
      <c r="H173" s="356"/>
      <c r="I173" s="356"/>
      <c r="J173" s="356"/>
    </row>
    <row r="174" spans="1:10">
      <c r="A174" s="465">
        <v>152</v>
      </c>
      <c r="B174" s="434"/>
      <c r="C174" s="434"/>
      <c r="D174" s="465">
        <v>152</v>
      </c>
      <c r="E174" s="434"/>
      <c r="F174" s="434"/>
      <c r="G174" s="356"/>
      <c r="H174" s="356"/>
      <c r="I174" s="356"/>
      <c r="J174" s="356"/>
    </row>
    <row r="175" spans="1:10">
      <c r="A175" s="465">
        <v>153</v>
      </c>
      <c r="B175" s="434"/>
      <c r="C175" s="434"/>
      <c r="D175" s="465">
        <v>153</v>
      </c>
      <c r="E175" s="434"/>
      <c r="F175" s="434"/>
      <c r="G175" s="356"/>
      <c r="H175" s="356"/>
      <c r="I175" s="356"/>
      <c r="J175" s="356"/>
    </row>
    <row r="176" spans="1:10">
      <c r="A176" s="465">
        <v>154</v>
      </c>
      <c r="B176" s="434"/>
      <c r="C176" s="434"/>
      <c r="D176" s="465">
        <v>154</v>
      </c>
      <c r="E176" s="434"/>
      <c r="F176" s="434"/>
      <c r="G176" s="356"/>
      <c r="H176" s="356"/>
      <c r="I176" s="356"/>
      <c r="J176" s="356"/>
    </row>
    <row r="177" spans="1:10">
      <c r="A177" s="465">
        <v>155</v>
      </c>
      <c r="B177" s="434"/>
      <c r="C177" s="434"/>
      <c r="D177" s="465">
        <v>155</v>
      </c>
      <c r="E177" s="434"/>
      <c r="F177" s="434"/>
      <c r="G177" s="356"/>
      <c r="H177" s="356"/>
      <c r="I177" s="356"/>
      <c r="J177" s="356"/>
    </row>
    <row r="178" spans="1:10">
      <c r="A178" s="465">
        <v>156</v>
      </c>
      <c r="B178" s="434"/>
      <c r="C178" s="434"/>
      <c r="D178" s="465">
        <v>156</v>
      </c>
      <c r="E178" s="434"/>
      <c r="F178" s="434"/>
      <c r="G178" s="356"/>
      <c r="H178" s="356"/>
      <c r="I178" s="356"/>
      <c r="J178" s="356"/>
    </row>
    <row r="179" spans="1:10">
      <c r="A179" s="465">
        <v>157</v>
      </c>
      <c r="B179" s="434"/>
      <c r="C179" s="434"/>
      <c r="D179" s="465">
        <v>157</v>
      </c>
      <c r="E179" s="434"/>
      <c r="F179" s="434"/>
      <c r="G179" s="356"/>
      <c r="H179" s="356"/>
      <c r="I179" s="356"/>
      <c r="J179" s="356"/>
    </row>
    <row r="180" spans="1:10">
      <c r="A180" s="465">
        <v>158</v>
      </c>
      <c r="B180" s="434"/>
      <c r="C180" s="434"/>
      <c r="D180" s="465">
        <v>158</v>
      </c>
      <c r="E180" s="434"/>
      <c r="F180" s="434"/>
      <c r="G180" s="356"/>
      <c r="H180" s="356"/>
      <c r="I180" s="356"/>
      <c r="J180" s="356"/>
    </row>
    <row r="181" spans="1:10">
      <c r="A181" s="465">
        <v>159</v>
      </c>
      <c r="B181" s="434"/>
      <c r="C181" s="434"/>
      <c r="D181" s="465">
        <v>159</v>
      </c>
      <c r="E181" s="434"/>
      <c r="F181" s="434"/>
      <c r="G181" s="356"/>
      <c r="H181" s="356"/>
      <c r="I181" s="356"/>
      <c r="J181" s="356"/>
    </row>
    <row r="182" spans="1:10">
      <c r="A182" s="465">
        <v>160</v>
      </c>
      <c r="B182" s="434"/>
      <c r="C182" s="434"/>
      <c r="D182" s="465">
        <v>160</v>
      </c>
      <c r="E182" s="434"/>
      <c r="F182" s="434"/>
      <c r="G182" s="356"/>
      <c r="H182" s="356"/>
      <c r="I182" s="356"/>
      <c r="J182" s="356"/>
    </row>
    <row r="183" spans="1:10">
      <c r="A183" s="465">
        <v>161</v>
      </c>
      <c r="B183" s="434"/>
      <c r="C183" s="434"/>
      <c r="D183" s="465">
        <v>161</v>
      </c>
      <c r="E183" s="434"/>
      <c r="F183" s="434"/>
      <c r="G183" s="356"/>
      <c r="H183" s="356"/>
      <c r="I183" s="356"/>
      <c r="J183" s="356"/>
    </row>
    <row r="184" spans="1:10">
      <c r="A184" s="465">
        <v>162</v>
      </c>
      <c r="B184" s="434"/>
      <c r="C184" s="434"/>
      <c r="D184" s="465">
        <v>162</v>
      </c>
      <c r="E184" s="434"/>
      <c r="F184" s="434"/>
      <c r="G184" s="356"/>
      <c r="H184" s="356"/>
      <c r="I184" s="356"/>
      <c r="J184" s="356"/>
    </row>
    <row r="185" spans="1:10">
      <c r="A185" s="465">
        <v>163</v>
      </c>
      <c r="B185" s="434"/>
      <c r="C185" s="434"/>
      <c r="D185" s="465">
        <v>163</v>
      </c>
      <c r="E185" s="434"/>
      <c r="F185" s="434"/>
      <c r="G185" s="356"/>
      <c r="H185" s="356"/>
      <c r="I185" s="356"/>
      <c r="J185" s="356"/>
    </row>
    <row r="186" spans="1:10">
      <c r="A186" s="465">
        <v>164</v>
      </c>
      <c r="B186" s="434"/>
      <c r="C186" s="434"/>
      <c r="D186" s="465">
        <v>164</v>
      </c>
      <c r="E186" s="434"/>
      <c r="F186" s="434"/>
      <c r="G186" s="356"/>
      <c r="H186" s="356"/>
      <c r="I186" s="356"/>
      <c r="J186" s="356"/>
    </row>
    <row r="187" spans="1:10">
      <c r="A187" s="465">
        <v>165</v>
      </c>
      <c r="B187" s="434"/>
      <c r="C187" s="434"/>
      <c r="D187" s="465">
        <v>165</v>
      </c>
      <c r="E187" s="434"/>
      <c r="F187" s="434"/>
      <c r="G187" s="356"/>
      <c r="H187" s="356"/>
      <c r="I187" s="356"/>
      <c r="J187" s="356"/>
    </row>
    <row r="188" spans="1:10">
      <c r="A188" s="465">
        <v>166</v>
      </c>
      <c r="B188" s="434"/>
      <c r="C188" s="434"/>
      <c r="D188" s="465">
        <v>166</v>
      </c>
      <c r="E188" s="434"/>
      <c r="F188" s="434"/>
      <c r="G188" s="356"/>
      <c r="H188" s="356"/>
      <c r="I188" s="356"/>
      <c r="J188" s="356"/>
    </row>
    <row r="189" spans="1:10">
      <c r="A189" s="465">
        <v>167</v>
      </c>
      <c r="B189" s="434"/>
      <c r="C189" s="434"/>
      <c r="D189" s="465">
        <v>167</v>
      </c>
      <c r="E189" s="434"/>
      <c r="F189" s="434"/>
      <c r="G189" s="356"/>
      <c r="H189" s="356"/>
      <c r="I189" s="356"/>
      <c r="J189" s="356"/>
    </row>
    <row r="190" spans="1:10">
      <c r="A190" s="465">
        <v>168</v>
      </c>
      <c r="B190" s="434"/>
      <c r="C190" s="434"/>
      <c r="D190" s="465">
        <v>168</v>
      </c>
      <c r="E190" s="434"/>
      <c r="F190" s="434"/>
      <c r="G190" s="356"/>
      <c r="H190" s="356"/>
      <c r="I190" s="356"/>
      <c r="J190" s="356"/>
    </row>
    <row r="191" spans="1:10">
      <c r="A191" s="465">
        <v>169</v>
      </c>
      <c r="B191" s="434"/>
      <c r="C191" s="434"/>
      <c r="D191" s="465">
        <v>169</v>
      </c>
      <c r="E191" s="434"/>
      <c r="F191" s="434"/>
      <c r="G191" s="356"/>
      <c r="H191" s="356"/>
      <c r="I191" s="356"/>
      <c r="J191" s="356"/>
    </row>
    <row r="192" spans="1:10">
      <c r="A192" s="465">
        <v>170</v>
      </c>
      <c r="B192" s="434"/>
      <c r="C192" s="434"/>
      <c r="D192" s="465">
        <v>170</v>
      </c>
      <c r="E192" s="434"/>
      <c r="F192" s="434"/>
      <c r="G192" s="356"/>
      <c r="H192" s="356"/>
      <c r="I192" s="356"/>
      <c r="J192" s="356"/>
    </row>
    <row r="193" spans="1:10">
      <c r="A193" s="465">
        <v>171</v>
      </c>
      <c r="B193" s="434"/>
      <c r="C193" s="434"/>
      <c r="D193" s="465">
        <v>171</v>
      </c>
      <c r="E193" s="434"/>
      <c r="F193" s="434"/>
      <c r="G193" s="356"/>
      <c r="H193" s="356"/>
      <c r="I193" s="356"/>
      <c r="J193" s="356"/>
    </row>
    <row r="194" spans="1:10">
      <c r="A194" s="465">
        <v>172</v>
      </c>
      <c r="B194" s="434"/>
      <c r="C194" s="434"/>
      <c r="D194" s="465">
        <v>172</v>
      </c>
      <c r="E194" s="434"/>
      <c r="F194" s="434"/>
      <c r="G194" s="356"/>
      <c r="H194" s="356"/>
      <c r="I194" s="356"/>
      <c r="J194" s="356"/>
    </row>
    <row r="195" spans="1:10">
      <c r="A195" s="465">
        <v>173</v>
      </c>
      <c r="B195" s="434"/>
      <c r="C195" s="434"/>
      <c r="D195" s="465">
        <v>173</v>
      </c>
      <c r="E195" s="434"/>
      <c r="F195" s="434"/>
      <c r="G195" s="356"/>
      <c r="H195" s="356"/>
      <c r="I195" s="356"/>
      <c r="J195" s="356"/>
    </row>
    <row r="196" spans="1:10">
      <c r="A196" s="465">
        <v>174</v>
      </c>
      <c r="B196" s="434"/>
      <c r="C196" s="434"/>
      <c r="D196" s="465">
        <v>174</v>
      </c>
      <c r="E196" s="434"/>
      <c r="F196" s="434"/>
      <c r="G196" s="356"/>
      <c r="H196" s="356"/>
      <c r="I196" s="356"/>
      <c r="J196" s="356"/>
    </row>
    <row r="197" spans="1:10">
      <c r="A197" s="465">
        <v>175</v>
      </c>
      <c r="B197" s="434"/>
      <c r="C197" s="434"/>
      <c r="D197" s="465">
        <v>175</v>
      </c>
      <c r="E197" s="434"/>
      <c r="F197" s="434"/>
      <c r="G197" s="356"/>
      <c r="H197" s="356"/>
      <c r="I197" s="356"/>
      <c r="J197" s="356"/>
    </row>
    <row r="198" spans="1:10">
      <c r="A198" s="465">
        <v>176</v>
      </c>
      <c r="B198" s="434"/>
      <c r="C198" s="434"/>
      <c r="D198" s="465">
        <v>176</v>
      </c>
      <c r="E198" s="434"/>
      <c r="F198" s="434"/>
      <c r="G198" s="356"/>
      <c r="H198" s="356"/>
      <c r="I198" s="356"/>
      <c r="J198" s="356"/>
    </row>
    <row r="199" spans="1:10">
      <c r="A199" s="465">
        <v>177</v>
      </c>
      <c r="B199" s="434"/>
      <c r="C199" s="434"/>
      <c r="D199" s="465">
        <v>177</v>
      </c>
      <c r="E199" s="434"/>
      <c r="F199" s="434"/>
      <c r="G199" s="356"/>
      <c r="H199" s="356"/>
      <c r="I199" s="356"/>
      <c r="J199" s="356"/>
    </row>
    <row r="200" spans="1:10">
      <c r="A200" s="465">
        <v>178</v>
      </c>
      <c r="B200" s="434"/>
      <c r="C200" s="434"/>
      <c r="D200" s="465">
        <v>178</v>
      </c>
      <c r="E200" s="434"/>
      <c r="F200" s="434"/>
      <c r="G200" s="356"/>
      <c r="H200" s="356"/>
      <c r="I200" s="356"/>
      <c r="J200" s="356"/>
    </row>
    <row r="201" spans="1:10">
      <c r="A201" s="465">
        <v>179</v>
      </c>
      <c r="B201" s="434"/>
      <c r="C201" s="434"/>
      <c r="D201" s="465">
        <v>179</v>
      </c>
      <c r="E201" s="434"/>
      <c r="F201" s="434"/>
      <c r="G201" s="356"/>
      <c r="H201" s="356"/>
      <c r="I201" s="356"/>
      <c r="J201" s="356"/>
    </row>
    <row r="202" spans="1:10">
      <c r="A202" s="465">
        <v>180</v>
      </c>
      <c r="B202" s="434"/>
      <c r="C202" s="434"/>
      <c r="D202" s="465">
        <v>180</v>
      </c>
      <c r="E202" s="434"/>
      <c r="F202" s="434"/>
      <c r="G202" s="356"/>
      <c r="H202" s="356"/>
      <c r="I202" s="356"/>
      <c r="J202" s="356"/>
    </row>
    <row r="203" spans="1:10">
      <c r="A203" s="465">
        <v>181</v>
      </c>
      <c r="B203" s="434"/>
      <c r="C203" s="434"/>
      <c r="D203" s="465">
        <v>181</v>
      </c>
      <c r="E203" s="434"/>
      <c r="F203" s="434"/>
      <c r="G203" s="356"/>
      <c r="H203" s="356"/>
      <c r="I203" s="356"/>
      <c r="J203" s="356"/>
    </row>
    <row r="204" spans="1:10">
      <c r="A204" s="465">
        <v>182</v>
      </c>
      <c r="B204" s="434"/>
      <c r="C204" s="434"/>
      <c r="D204" s="465">
        <v>182</v>
      </c>
      <c r="E204" s="434"/>
      <c r="F204" s="434"/>
      <c r="G204" s="356"/>
      <c r="H204" s="356"/>
      <c r="I204" s="356"/>
      <c r="J204" s="356"/>
    </row>
    <row r="205" spans="1:10">
      <c r="A205" s="465">
        <v>183</v>
      </c>
      <c r="B205" s="434"/>
      <c r="C205" s="434"/>
      <c r="D205" s="465">
        <v>183</v>
      </c>
      <c r="E205" s="434"/>
      <c r="F205" s="434"/>
      <c r="G205" s="356"/>
      <c r="H205" s="356"/>
      <c r="I205" s="356"/>
      <c r="J205" s="356"/>
    </row>
    <row r="206" spans="1:10">
      <c r="A206" s="465">
        <v>184</v>
      </c>
      <c r="B206" s="434"/>
      <c r="C206" s="434"/>
      <c r="D206" s="465">
        <v>184</v>
      </c>
      <c r="E206" s="434"/>
      <c r="F206" s="434"/>
      <c r="G206" s="356"/>
      <c r="H206" s="356"/>
      <c r="I206" s="356"/>
      <c r="J206" s="356"/>
    </row>
    <row r="207" spans="1:10">
      <c r="A207" s="465">
        <v>185</v>
      </c>
      <c r="B207" s="434"/>
      <c r="C207" s="434"/>
      <c r="D207" s="465">
        <v>185</v>
      </c>
      <c r="E207" s="434"/>
      <c r="F207" s="434"/>
      <c r="G207" s="356"/>
      <c r="H207" s="356"/>
      <c r="I207" s="356"/>
      <c r="J207" s="356"/>
    </row>
    <row r="208" spans="1:10">
      <c r="A208" s="465">
        <v>186</v>
      </c>
      <c r="B208" s="434"/>
      <c r="C208" s="434"/>
      <c r="D208" s="465">
        <v>186</v>
      </c>
      <c r="E208" s="434"/>
      <c r="F208" s="434"/>
      <c r="G208" s="356"/>
      <c r="H208" s="356"/>
      <c r="I208" s="356"/>
      <c r="J208" s="356"/>
    </row>
    <row r="209" spans="1:10">
      <c r="A209" s="465">
        <v>187</v>
      </c>
      <c r="B209" s="434"/>
      <c r="C209" s="434"/>
      <c r="D209" s="465">
        <v>187</v>
      </c>
      <c r="E209" s="434"/>
      <c r="F209" s="434"/>
      <c r="G209" s="356"/>
      <c r="H209" s="356"/>
      <c r="I209" s="356"/>
      <c r="J209" s="356"/>
    </row>
    <row r="210" spans="1:10">
      <c r="A210" s="465">
        <v>188</v>
      </c>
      <c r="B210" s="434"/>
      <c r="C210" s="434"/>
      <c r="D210" s="465">
        <v>188</v>
      </c>
      <c r="E210" s="434"/>
      <c r="F210" s="434"/>
      <c r="G210" s="356"/>
      <c r="H210" s="356"/>
      <c r="I210" s="356"/>
      <c r="J210" s="356"/>
    </row>
    <row r="211" spans="1:10">
      <c r="A211" s="465">
        <v>189</v>
      </c>
      <c r="B211" s="434"/>
      <c r="C211" s="434"/>
      <c r="D211" s="465">
        <v>189</v>
      </c>
      <c r="E211" s="434"/>
      <c r="F211" s="434"/>
      <c r="G211" s="356"/>
      <c r="H211" s="356"/>
      <c r="I211" s="356"/>
      <c r="J211" s="356"/>
    </row>
    <row r="212" spans="1:10">
      <c r="A212" s="465">
        <v>190</v>
      </c>
      <c r="B212" s="434"/>
      <c r="C212" s="434"/>
      <c r="D212" s="465">
        <v>190</v>
      </c>
      <c r="E212" s="434"/>
      <c r="F212" s="434"/>
      <c r="G212" s="356"/>
      <c r="H212" s="356"/>
      <c r="I212" s="356"/>
      <c r="J212" s="356"/>
    </row>
    <row r="213" spans="1:10">
      <c r="A213" s="465">
        <v>191</v>
      </c>
      <c r="B213" s="434"/>
      <c r="C213" s="434"/>
      <c r="D213" s="465">
        <v>191</v>
      </c>
      <c r="E213" s="434"/>
      <c r="F213" s="434"/>
      <c r="G213" s="356"/>
      <c r="H213" s="356"/>
      <c r="I213" s="356"/>
      <c r="J213" s="356"/>
    </row>
    <row r="214" spans="1:10">
      <c r="A214" s="465">
        <v>192</v>
      </c>
      <c r="B214" s="434"/>
      <c r="C214" s="434"/>
      <c r="D214" s="465">
        <v>192</v>
      </c>
      <c r="E214" s="434"/>
      <c r="F214" s="434"/>
      <c r="G214" s="356"/>
      <c r="H214" s="356"/>
      <c r="I214" s="356"/>
      <c r="J214" s="356"/>
    </row>
    <row r="215" spans="1:10">
      <c r="A215" s="465">
        <v>193</v>
      </c>
      <c r="B215" s="434"/>
      <c r="C215" s="434"/>
      <c r="D215" s="465">
        <v>193</v>
      </c>
      <c r="E215" s="434"/>
      <c r="F215" s="434"/>
      <c r="G215" s="356"/>
      <c r="H215" s="356"/>
      <c r="I215" s="356"/>
      <c r="J215" s="356"/>
    </row>
    <row r="216" spans="1:10">
      <c r="A216" s="465">
        <v>194</v>
      </c>
      <c r="B216" s="434"/>
      <c r="C216" s="434"/>
      <c r="D216" s="465">
        <v>194</v>
      </c>
      <c r="E216" s="434"/>
      <c r="F216" s="434"/>
      <c r="G216" s="356"/>
      <c r="H216" s="356"/>
      <c r="I216" s="356"/>
      <c r="J216" s="356"/>
    </row>
    <row r="217" spans="1:10">
      <c r="A217" s="465">
        <v>195</v>
      </c>
      <c r="B217" s="434"/>
      <c r="C217" s="434"/>
      <c r="D217" s="465">
        <v>195</v>
      </c>
      <c r="E217" s="434"/>
      <c r="F217" s="434"/>
      <c r="G217" s="356"/>
      <c r="H217" s="356"/>
      <c r="I217" s="356"/>
      <c r="J217" s="356"/>
    </row>
    <row r="218" spans="1:10">
      <c r="A218" s="465">
        <v>196</v>
      </c>
      <c r="B218" s="434"/>
      <c r="C218" s="434"/>
      <c r="D218" s="465">
        <v>196</v>
      </c>
      <c r="E218" s="434"/>
      <c r="F218" s="434"/>
      <c r="G218" s="356"/>
      <c r="H218" s="356"/>
      <c r="I218" s="356"/>
      <c r="J218" s="356"/>
    </row>
    <row r="219" spans="1:10">
      <c r="A219" s="465">
        <v>197</v>
      </c>
      <c r="B219" s="434"/>
      <c r="C219" s="434"/>
      <c r="D219" s="465">
        <v>197</v>
      </c>
      <c r="E219" s="434"/>
      <c r="F219" s="434"/>
      <c r="G219" s="356"/>
      <c r="H219" s="356"/>
      <c r="I219" s="356"/>
      <c r="J219" s="356"/>
    </row>
    <row r="220" spans="1:10">
      <c r="A220" s="465">
        <v>198</v>
      </c>
      <c r="B220" s="434"/>
      <c r="C220" s="434"/>
      <c r="D220" s="465">
        <v>198</v>
      </c>
      <c r="E220" s="434"/>
      <c r="F220" s="434"/>
      <c r="G220" s="356"/>
      <c r="H220" s="356"/>
      <c r="I220" s="356"/>
      <c r="J220" s="356"/>
    </row>
    <row r="221" spans="1:10">
      <c r="A221" s="465">
        <v>199</v>
      </c>
      <c r="B221" s="434"/>
      <c r="C221" s="434"/>
      <c r="D221" s="465">
        <v>199</v>
      </c>
      <c r="E221" s="434"/>
      <c r="F221" s="434"/>
      <c r="G221" s="356"/>
      <c r="H221" s="356"/>
      <c r="I221" s="356"/>
      <c r="J221" s="356"/>
    </row>
    <row r="222" spans="1:10">
      <c r="A222" s="465">
        <v>200</v>
      </c>
      <c r="B222" s="434"/>
      <c r="C222" s="434"/>
      <c r="D222" s="465">
        <v>200</v>
      </c>
      <c r="E222" s="434"/>
      <c r="F222" s="434"/>
      <c r="G222" s="356"/>
      <c r="H222" s="356"/>
      <c r="I222" s="356"/>
      <c r="J222" s="356"/>
    </row>
    <row r="223" spans="1:10">
      <c r="A223" s="465">
        <v>201</v>
      </c>
      <c r="B223" s="434"/>
      <c r="C223" s="434"/>
      <c r="D223" s="465">
        <v>201</v>
      </c>
      <c r="E223" s="434"/>
      <c r="F223" s="434"/>
      <c r="G223" s="356"/>
      <c r="H223" s="356"/>
      <c r="I223" s="356"/>
      <c r="J223" s="356"/>
    </row>
    <row r="224" spans="1:10">
      <c r="A224" s="465">
        <v>202</v>
      </c>
      <c r="B224" s="434"/>
      <c r="C224" s="434"/>
      <c r="D224" s="465">
        <v>202</v>
      </c>
      <c r="E224" s="434"/>
      <c r="F224" s="434"/>
      <c r="G224" s="356"/>
      <c r="H224" s="356"/>
      <c r="I224" s="356"/>
      <c r="J224" s="356"/>
    </row>
    <row r="225" spans="1:10">
      <c r="A225" s="465">
        <v>203</v>
      </c>
      <c r="B225" s="434"/>
      <c r="C225" s="434"/>
      <c r="D225" s="465">
        <v>203</v>
      </c>
      <c r="E225" s="434"/>
      <c r="F225" s="434"/>
      <c r="G225" s="356"/>
      <c r="H225" s="356"/>
      <c r="I225" s="356"/>
      <c r="J225" s="356"/>
    </row>
    <row r="226" spans="1:10">
      <c r="A226" s="465">
        <v>204</v>
      </c>
      <c r="B226" s="434"/>
      <c r="C226" s="434"/>
      <c r="D226" s="465">
        <v>204</v>
      </c>
      <c r="E226" s="434"/>
      <c r="F226" s="434"/>
      <c r="G226" s="356"/>
      <c r="H226" s="356"/>
      <c r="I226" s="356"/>
      <c r="J226" s="356"/>
    </row>
    <row r="227" spans="1:10">
      <c r="A227" s="465">
        <v>205</v>
      </c>
      <c r="B227" s="434"/>
      <c r="C227" s="434"/>
      <c r="D227" s="465">
        <v>205</v>
      </c>
      <c r="E227" s="434"/>
      <c r="F227" s="434"/>
      <c r="G227" s="356"/>
      <c r="H227" s="356"/>
      <c r="I227" s="356"/>
      <c r="J227" s="356"/>
    </row>
    <row r="228" spans="1:10">
      <c r="A228" s="465">
        <v>206</v>
      </c>
      <c r="B228" s="434"/>
      <c r="C228" s="434"/>
      <c r="D228" s="465">
        <v>206</v>
      </c>
      <c r="E228" s="434"/>
      <c r="F228" s="434"/>
      <c r="G228" s="356"/>
      <c r="H228" s="356"/>
      <c r="I228" s="356"/>
      <c r="J228" s="356"/>
    </row>
    <row r="229" spans="1:10">
      <c r="A229" s="465">
        <v>207</v>
      </c>
      <c r="B229" s="434"/>
      <c r="C229" s="434"/>
      <c r="D229" s="465">
        <v>207</v>
      </c>
      <c r="E229" s="434"/>
      <c r="F229" s="434"/>
      <c r="G229" s="356"/>
      <c r="H229" s="356"/>
      <c r="I229" s="356"/>
      <c r="J229" s="356"/>
    </row>
    <row r="230" spans="1:10">
      <c r="A230" s="465">
        <v>208</v>
      </c>
      <c r="B230" s="434"/>
      <c r="C230" s="434"/>
      <c r="D230" s="465">
        <v>208</v>
      </c>
      <c r="E230" s="434"/>
      <c r="F230" s="434"/>
      <c r="G230" s="356"/>
      <c r="H230" s="356"/>
      <c r="I230" s="356"/>
      <c r="J230" s="356"/>
    </row>
    <row r="231" spans="1:10">
      <c r="A231" s="465">
        <v>209</v>
      </c>
      <c r="B231" s="434"/>
      <c r="C231" s="434"/>
      <c r="D231" s="465">
        <v>209</v>
      </c>
      <c r="E231" s="434"/>
      <c r="F231" s="434"/>
      <c r="G231" s="356"/>
      <c r="H231" s="356"/>
      <c r="I231" s="356"/>
      <c r="J231" s="356"/>
    </row>
    <row r="232" spans="1:10">
      <c r="A232" s="465">
        <v>210</v>
      </c>
      <c r="B232" s="434"/>
      <c r="C232" s="434"/>
      <c r="D232" s="465">
        <v>210</v>
      </c>
      <c r="E232" s="434"/>
      <c r="F232" s="434"/>
      <c r="G232" s="356"/>
      <c r="H232" s="356"/>
      <c r="I232" s="356"/>
      <c r="J232" s="356"/>
    </row>
    <row r="233" spans="1:10">
      <c r="A233" s="465">
        <v>211</v>
      </c>
      <c r="B233" s="434"/>
      <c r="C233" s="434"/>
      <c r="D233" s="465">
        <v>211</v>
      </c>
      <c r="E233" s="434"/>
      <c r="F233" s="434"/>
      <c r="G233" s="356"/>
      <c r="H233" s="356"/>
      <c r="I233" s="356"/>
      <c r="J233" s="356"/>
    </row>
    <row r="234" spans="1:10">
      <c r="A234" s="465">
        <v>212</v>
      </c>
      <c r="B234" s="434"/>
      <c r="C234" s="434"/>
      <c r="D234" s="465">
        <v>212</v>
      </c>
      <c r="E234" s="434"/>
      <c r="F234" s="434"/>
      <c r="G234" s="356"/>
      <c r="H234" s="356"/>
      <c r="I234" s="356"/>
      <c r="J234" s="356"/>
    </row>
    <row r="235" spans="1:10">
      <c r="A235" s="465">
        <v>213</v>
      </c>
      <c r="B235" s="434"/>
      <c r="C235" s="434"/>
      <c r="D235" s="465">
        <v>213</v>
      </c>
      <c r="E235" s="434"/>
      <c r="F235" s="434"/>
      <c r="G235" s="356"/>
      <c r="H235" s="356"/>
      <c r="I235" s="356"/>
      <c r="J235" s="356"/>
    </row>
    <row r="236" spans="1:10">
      <c r="A236" s="465">
        <v>214</v>
      </c>
      <c r="B236" s="434"/>
      <c r="C236" s="434"/>
      <c r="D236" s="465">
        <v>214</v>
      </c>
      <c r="E236" s="434"/>
      <c r="F236" s="434"/>
      <c r="G236" s="356"/>
      <c r="H236" s="356"/>
      <c r="I236" s="356"/>
      <c r="J236" s="356"/>
    </row>
    <row r="237" spans="1:10">
      <c r="A237" s="465">
        <v>215</v>
      </c>
      <c r="B237" s="434"/>
      <c r="C237" s="434"/>
      <c r="D237" s="465">
        <v>215</v>
      </c>
      <c r="E237" s="434"/>
      <c r="F237" s="434"/>
      <c r="G237" s="356"/>
      <c r="H237" s="356"/>
      <c r="I237" s="356"/>
      <c r="J237" s="356"/>
    </row>
    <row r="238" spans="1:10">
      <c r="A238" s="465">
        <v>216</v>
      </c>
      <c r="B238" s="434"/>
      <c r="C238" s="434"/>
      <c r="D238" s="465">
        <v>216</v>
      </c>
      <c r="E238" s="434"/>
      <c r="F238" s="434"/>
      <c r="G238" s="356"/>
      <c r="H238" s="356"/>
      <c r="I238" s="356"/>
      <c r="J238" s="356"/>
    </row>
    <row r="239" spans="1:10">
      <c r="A239" s="465">
        <v>217</v>
      </c>
      <c r="B239" s="434"/>
      <c r="C239" s="434"/>
      <c r="D239" s="465">
        <v>217</v>
      </c>
      <c r="E239" s="434"/>
      <c r="F239" s="434"/>
      <c r="G239" s="356"/>
      <c r="H239" s="356"/>
      <c r="I239" s="356"/>
      <c r="J239" s="356"/>
    </row>
    <row r="240" spans="1:10">
      <c r="A240" s="465">
        <v>218</v>
      </c>
      <c r="B240" s="434"/>
      <c r="C240" s="434"/>
      <c r="D240" s="465">
        <v>218</v>
      </c>
      <c r="E240" s="434"/>
      <c r="F240" s="434"/>
      <c r="G240" s="356"/>
      <c r="H240" s="356"/>
      <c r="I240" s="356"/>
      <c r="J240" s="356"/>
    </row>
    <row r="241" spans="1:10">
      <c r="A241" s="465">
        <v>219</v>
      </c>
      <c r="B241" s="434"/>
      <c r="C241" s="434"/>
      <c r="D241" s="465">
        <v>219</v>
      </c>
      <c r="E241" s="434"/>
      <c r="F241" s="434"/>
      <c r="G241" s="356"/>
      <c r="H241" s="356"/>
      <c r="I241" s="356"/>
      <c r="J241" s="356"/>
    </row>
    <row r="242" spans="1:10">
      <c r="A242" s="465">
        <v>220</v>
      </c>
      <c r="B242" s="434"/>
      <c r="C242" s="434"/>
      <c r="D242" s="465">
        <v>220</v>
      </c>
      <c r="E242" s="434"/>
      <c r="F242" s="434"/>
      <c r="G242" s="356"/>
      <c r="H242" s="356"/>
      <c r="I242" s="356"/>
      <c r="J242" s="356"/>
    </row>
    <row r="243" spans="1:10">
      <c r="A243" s="465">
        <v>221</v>
      </c>
      <c r="B243" s="434"/>
      <c r="C243" s="434"/>
      <c r="D243" s="465">
        <v>221</v>
      </c>
      <c r="E243" s="434"/>
      <c r="F243" s="434"/>
      <c r="G243" s="356"/>
      <c r="H243" s="356"/>
      <c r="I243" s="356"/>
      <c r="J243" s="356"/>
    </row>
    <row r="244" spans="1:10">
      <c r="A244" s="465">
        <v>222</v>
      </c>
      <c r="B244" s="434"/>
      <c r="C244" s="434"/>
      <c r="D244" s="465">
        <v>222</v>
      </c>
      <c r="E244" s="434"/>
      <c r="F244" s="434"/>
      <c r="G244" s="356"/>
      <c r="H244" s="356"/>
      <c r="I244" s="356"/>
      <c r="J244" s="356"/>
    </row>
    <row r="245" spans="1:10">
      <c r="A245" s="465">
        <v>223</v>
      </c>
      <c r="B245" s="434"/>
      <c r="C245" s="434"/>
      <c r="D245" s="465">
        <v>223</v>
      </c>
      <c r="E245" s="434"/>
      <c r="F245" s="434"/>
      <c r="G245" s="356"/>
      <c r="H245" s="356"/>
      <c r="I245" s="356"/>
      <c r="J245" s="356"/>
    </row>
    <row r="246" spans="1:10">
      <c r="A246" s="465">
        <v>224</v>
      </c>
      <c r="B246" s="434"/>
      <c r="C246" s="434"/>
      <c r="D246" s="465">
        <v>224</v>
      </c>
      <c r="E246" s="434"/>
      <c r="F246" s="434"/>
      <c r="G246" s="356"/>
      <c r="H246" s="356"/>
      <c r="I246" s="356"/>
      <c r="J246" s="356"/>
    </row>
    <row r="247" spans="1:10">
      <c r="A247" s="465">
        <v>225</v>
      </c>
      <c r="B247" s="434"/>
      <c r="C247" s="434"/>
      <c r="D247" s="465">
        <v>225</v>
      </c>
      <c r="E247" s="434"/>
      <c r="F247" s="434"/>
      <c r="G247" s="356"/>
      <c r="H247" s="356"/>
      <c r="I247" s="356"/>
      <c r="J247" s="356"/>
    </row>
    <row r="248" spans="1:10">
      <c r="A248" s="465">
        <v>226</v>
      </c>
      <c r="B248" s="434"/>
      <c r="C248" s="434"/>
      <c r="D248" s="465">
        <v>226</v>
      </c>
      <c r="E248" s="434"/>
      <c r="F248" s="434"/>
      <c r="G248" s="356"/>
      <c r="H248" s="356"/>
      <c r="I248" s="356"/>
      <c r="J248" s="356"/>
    </row>
    <row r="249" spans="1:10">
      <c r="A249" s="465">
        <v>227</v>
      </c>
      <c r="B249" s="434"/>
      <c r="C249" s="434"/>
      <c r="D249" s="465">
        <v>227</v>
      </c>
      <c r="E249" s="434"/>
      <c r="F249" s="434"/>
      <c r="G249" s="356"/>
      <c r="H249" s="356"/>
      <c r="I249" s="356"/>
      <c r="J249" s="356"/>
    </row>
    <row r="250" spans="1:10">
      <c r="A250" s="465">
        <v>228</v>
      </c>
      <c r="B250" s="434"/>
      <c r="C250" s="434"/>
      <c r="D250" s="465">
        <v>228</v>
      </c>
      <c r="E250" s="434"/>
      <c r="F250" s="434"/>
      <c r="G250" s="356"/>
      <c r="H250" s="356"/>
      <c r="I250" s="356"/>
      <c r="J250" s="356"/>
    </row>
    <row r="251" spans="1:10">
      <c r="A251" s="465">
        <v>229</v>
      </c>
      <c r="B251" s="434"/>
      <c r="C251" s="434"/>
      <c r="D251" s="465">
        <v>229</v>
      </c>
      <c r="E251" s="434"/>
      <c r="F251" s="434"/>
      <c r="G251" s="356"/>
      <c r="H251" s="356"/>
      <c r="I251" s="356"/>
      <c r="J251" s="356"/>
    </row>
    <row r="252" spans="1:10" ht="15.75" customHeight="1">
      <c r="A252" s="465">
        <v>230</v>
      </c>
      <c r="B252" s="434"/>
      <c r="C252" s="434"/>
      <c r="D252" s="465">
        <v>230</v>
      </c>
      <c r="E252" s="434"/>
      <c r="F252" s="434"/>
      <c r="G252" s="356"/>
      <c r="H252" s="356"/>
      <c r="I252" s="356"/>
      <c r="J252" s="356"/>
    </row>
    <row r="253" spans="1:10" ht="15.75" customHeight="1">
      <c r="A253" s="465">
        <v>231</v>
      </c>
      <c r="B253" s="434"/>
      <c r="C253" s="434"/>
      <c r="D253" s="465">
        <v>231</v>
      </c>
      <c r="E253" s="434"/>
      <c r="F253" s="434"/>
      <c r="G253" s="356"/>
      <c r="H253" s="356"/>
      <c r="I253" s="356"/>
      <c r="J253" s="356"/>
    </row>
    <row r="254" spans="1:10" ht="15.75" customHeight="1">
      <c r="A254" s="465">
        <v>232</v>
      </c>
      <c r="B254" s="434"/>
      <c r="C254" s="434"/>
      <c r="D254" s="465">
        <v>232</v>
      </c>
      <c r="E254" s="434"/>
      <c r="F254" s="434"/>
      <c r="G254" s="356"/>
      <c r="H254" s="356"/>
      <c r="I254" s="356"/>
      <c r="J254" s="356"/>
    </row>
    <row r="255" spans="1:10" ht="15.75" customHeight="1">
      <c r="A255" s="465">
        <v>233</v>
      </c>
      <c r="B255" s="434"/>
      <c r="C255" s="434"/>
      <c r="D255" s="465">
        <v>233</v>
      </c>
      <c r="E255" s="434"/>
      <c r="F255" s="434"/>
      <c r="G255" s="356"/>
      <c r="H255" s="356"/>
      <c r="I255" s="356"/>
      <c r="J255" s="356"/>
    </row>
    <row r="256" spans="1:10" ht="15.75" customHeight="1">
      <c r="A256" s="465">
        <v>234</v>
      </c>
      <c r="B256" s="434"/>
      <c r="C256" s="434"/>
      <c r="D256" s="465">
        <v>234</v>
      </c>
      <c r="E256" s="434"/>
      <c r="F256" s="434"/>
      <c r="G256" s="356"/>
      <c r="H256" s="356"/>
      <c r="I256" s="356"/>
      <c r="J256" s="356"/>
    </row>
    <row r="257" spans="1:10" ht="15.75" customHeight="1">
      <c r="A257" s="465">
        <v>235</v>
      </c>
      <c r="B257" s="434"/>
      <c r="C257" s="434"/>
      <c r="D257" s="465">
        <v>235</v>
      </c>
      <c r="E257" s="434"/>
      <c r="F257" s="434"/>
      <c r="G257" s="356"/>
      <c r="H257" s="356"/>
      <c r="I257" s="356"/>
      <c r="J257" s="356"/>
    </row>
    <row r="258" spans="1:10" ht="15.75" customHeight="1">
      <c r="A258" s="465">
        <v>236</v>
      </c>
      <c r="B258" s="434"/>
      <c r="C258" s="434"/>
      <c r="D258" s="465">
        <v>236</v>
      </c>
      <c r="E258" s="434"/>
      <c r="F258" s="434"/>
      <c r="G258" s="356"/>
      <c r="H258" s="356"/>
      <c r="I258" s="356"/>
      <c r="J258" s="356"/>
    </row>
    <row r="259" spans="1:10" ht="15.75" customHeight="1">
      <c r="A259" s="465">
        <v>237</v>
      </c>
      <c r="B259" s="434"/>
      <c r="C259" s="434"/>
      <c r="D259" s="465">
        <v>237</v>
      </c>
      <c r="E259" s="434"/>
      <c r="F259" s="434"/>
      <c r="G259" s="356"/>
      <c r="H259" s="356"/>
      <c r="I259" s="356"/>
      <c r="J259" s="356"/>
    </row>
    <row r="260" spans="1:10" ht="15.75" customHeight="1">
      <c r="A260" s="465">
        <v>238</v>
      </c>
      <c r="B260" s="434"/>
      <c r="C260" s="434"/>
      <c r="D260" s="465">
        <v>238</v>
      </c>
      <c r="E260" s="434"/>
      <c r="F260" s="434"/>
      <c r="G260" s="356"/>
      <c r="H260" s="356"/>
      <c r="I260" s="356"/>
      <c r="J260" s="356"/>
    </row>
    <row r="261" spans="1:10" ht="15.75" customHeight="1">
      <c r="A261" s="465">
        <v>239</v>
      </c>
      <c r="B261" s="434"/>
      <c r="C261" s="434"/>
      <c r="D261" s="465">
        <v>239</v>
      </c>
      <c r="E261" s="434"/>
      <c r="F261" s="434"/>
      <c r="G261" s="356"/>
      <c r="H261" s="356"/>
      <c r="I261" s="356"/>
      <c r="J261" s="356"/>
    </row>
    <row r="262" spans="1:10" ht="15.75" customHeight="1">
      <c r="A262" s="465">
        <v>240</v>
      </c>
      <c r="B262" s="434"/>
      <c r="C262" s="434"/>
      <c r="D262" s="465">
        <v>240</v>
      </c>
      <c r="E262" s="434"/>
      <c r="F262" s="434"/>
      <c r="G262" s="356"/>
      <c r="H262" s="356"/>
      <c r="I262" s="356"/>
      <c r="J262" s="356"/>
    </row>
    <row r="263" spans="1:10" ht="15.75" customHeight="1">
      <c r="A263" s="465">
        <v>241</v>
      </c>
      <c r="B263" s="434"/>
      <c r="C263" s="434"/>
      <c r="D263" s="465">
        <v>241</v>
      </c>
      <c r="E263" s="434"/>
      <c r="F263" s="434"/>
      <c r="G263" s="356"/>
      <c r="H263" s="356"/>
      <c r="I263" s="356"/>
      <c r="J263" s="356"/>
    </row>
    <row r="264" spans="1:10" ht="15.75" customHeight="1">
      <c r="A264" s="465">
        <v>242</v>
      </c>
      <c r="B264" s="434"/>
      <c r="C264" s="434"/>
      <c r="D264" s="465">
        <v>242</v>
      </c>
      <c r="E264" s="434"/>
      <c r="F264" s="434"/>
      <c r="G264" s="356"/>
      <c r="H264" s="356"/>
      <c r="I264" s="356"/>
      <c r="J264" s="356"/>
    </row>
    <row r="265" spans="1:10" ht="15.75" customHeight="1">
      <c r="A265" s="465">
        <v>243</v>
      </c>
      <c r="B265" s="434"/>
      <c r="C265" s="434"/>
      <c r="D265" s="465">
        <v>243</v>
      </c>
      <c r="E265" s="434"/>
      <c r="F265" s="434"/>
      <c r="G265" s="356"/>
      <c r="H265" s="356"/>
      <c r="I265" s="356"/>
      <c r="J265" s="356"/>
    </row>
    <row r="266" spans="1:10" ht="15.75" customHeight="1">
      <c r="A266" s="465">
        <v>244</v>
      </c>
      <c r="B266" s="434"/>
      <c r="C266" s="434"/>
      <c r="D266" s="465">
        <v>244</v>
      </c>
      <c r="E266" s="434"/>
      <c r="F266" s="434"/>
      <c r="G266" s="356"/>
      <c r="H266" s="356"/>
      <c r="I266" s="356"/>
      <c r="J266" s="356"/>
    </row>
    <row r="267" spans="1:10" ht="15.75" customHeight="1">
      <c r="A267" s="465">
        <v>245</v>
      </c>
      <c r="B267" s="434"/>
      <c r="C267" s="434"/>
      <c r="D267" s="465">
        <v>245</v>
      </c>
      <c r="E267" s="434"/>
      <c r="F267" s="434"/>
      <c r="G267" s="356"/>
      <c r="H267" s="356"/>
      <c r="I267" s="356"/>
      <c r="J267" s="356"/>
    </row>
    <row r="268" spans="1:10" ht="15.75" customHeight="1">
      <c r="A268" s="465">
        <v>246</v>
      </c>
      <c r="B268" s="434"/>
      <c r="C268" s="434"/>
      <c r="D268" s="465">
        <v>246</v>
      </c>
      <c r="E268" s="434"/>
      <c r="F268" s="434"/>
      <c r="G268" s="356"/>
      <c r="H268" s="356"/>
      <c r="I268" s="356"/>
      <c r="J268" s="356"/>
    </row>
    <row r="269" spans="1:10" ht="15.75" customHeight="1">
      <c r="A269" s="465">
        <v>247</v>
      </c>
      <c r="B269" s="434"/>
      <c r="C269" s="434"/>
      <c r="D269" s="465">
        <v>247</v>
      </c>
      <c r="E269" s="434"/>
      <c r="F269" s="434"/>
      <c r="G269" s="356"/>
      <c r="H269" s="356"/>
      <c r="I269" s="356"/>
      <c r="J269" s="356"/>
    </row>
    <row r="270" spans="1:10" ht="15.75" customHeight="1">
      <c r="A270" s="465">
        <v>248</v>
      </c>
      <c r="B270" s="434"/>
      <c r="C270" s="434"/>
      <c r="D270" s="465">
        <v>248</v>
      </c>
      <c r="E270" s="434"/>
      <c r="F270" s="434"/>
      <c r="G270" s="356"/>
      <c r="H270" s="356"/>
      <c r="I270" s="356"/>
      <c r="J270" s="356"/>
    </row>
    <row r="271" spans="1:10" ht="15.75" customHeight="1">
      <c r="A271" s="465">
        <v>249</v>
      </c>
      <c r="B271" s="434"/>
      <c r="C271" s="434"/>
      <c r="D271" s="465">
        <v>249</v>
      </c>
      <c r="E271" s="434"/>
      <c r="F271" s="434"/>
      <c r="G271" s="356"/>
      <c r="H271" s="356"/>
      <c r="I271" s="356"/>
      <c r="J271" s="356"/>
    </row>
    <row r="272" spans="1:10" ht="15.75" customHeight="1">
      <c r="A272" s="465">
        <v>250</v>
      </c>
      <c r="B272" s="434"/>
      <c r="C272" s="434"/>
      <c r="D272" s="465">
        <v>250</v>
      </c>
      <c r="E272" s="434"/>
      <c r="F272" s="434"/>
      <c r="G272" s="356"/>
      <c r="H272" s="356"/>
      <c r="I272" s="356"/>
      <c r="J272" s="356"/>
    </row>
    <row r="273" spans="1:10" ht="15.75" customHeight="1">
      <c r="A273" s="465">
        <v>251</v>
      </c>
      <c r="B273" s="434"/>
      <c r="C273" s="434"/>
      <c r="D273" s="465">
        <v>251</v>
      </c>
      <c r="E273" s="434"/>
      <c r="F273" s="434"/>
      <c r="G273" s="356"/>
      <c r="H273" s="356"/>
      <c r="I273" s="356"/>
      <c r="J273" s="356"/>
    </row>
    <row r="274" spans="1:10" ht="15.75" customHeight="1">
      <c r="A274" s="465">
        <v>252</v>
      </c>
      <c r="B274" s="434"/>
      <c r="C274" s="434"/>
      <c r="D274" s="465">
        <v>252</v>
      </c>
      <c r="E274" s="434"/>
      <c r="F274" s="434"/>
      <c r="G274" s="356"/>
      <c r="H274" s="356"/>
      <c r="I274" s="356"/>
      <c r="J274" s="356"/>
    </row>
    <row r="275" spans="1:10" ht="15.75" customHeight="1">
      <c r="A275" s="465">
        <v>253</v>
      </c>
      <c r="B275" s="434"/>
      <c r="C275" s="434"/>
      <c r="D275" s="465">
        <v>253</v>
      </c>
      <c r="E275" s="434"/>
      <c r="F275" s="434"/>
      <c r="G275" s="356"/>
      <c r="H275" s="356"/>
      <c r="I275" s="356"/>
      <c r="J275" s="356"/>
    </row>
    <row r="276" spans="1:10" ht="15.75" customHeight="1">
      <c r="A276" s="465">
        <v>254</v>
      </c>
      <c r="B276" s="434"/>
      <c r="C276" s="434"/>
      <c r="D276" s="465">
        <v>254</v>
      </c>
      <c r="E276" s="434"/>
      <c r="F276" s="434"/>
      <c r="G276" s="356"/>
      <c r="H276" s="356"/>
      <c r="I276" s="356"/>
      <c r="J276" s="356"/>
    </row>
    <row r="277" spans="1:10" ht="15.75" customHeight="1">
      <c r="A277" s="465">
        <v>255</v>
      </c>
      <c r="B277" s="434"/>
      <c r="C277" s="434"/>
      <c r="D277" s="465">
        <v>255</v>
      </c>
      <c r="E277" s="434"/>
      <c r="F277" s="434"/>
      <c r="G277" s="356"/>
      <c r="H277" s="356"/>
      <c r="I277" s="356"/>
      <c r="J277" s="356"/>
    </row>
    <row r="278" spans="1:10" ht="15.75" customHeight="1">
      <c r="A278" s="465">
        <v>256</v>
      </c>
      <c r="B278" s="434"/>
      <c r="C278" s="434"/>
      <c r="D278" s="465">
        <v>256</v>
      </c>
      <c r="E278" s="434"/>
      <c r="F278" s="434"/>
      <c r="G278" s="356"/>
      <c r="H278" s="356"/>
      <c r="I278" s="356"/>
      <c r="J278" s="356"/>
    </row>
    <row r="279" spans="1:10" ht="15.75" customHeight="1">
      <c r="A279" s="465">
        <v>257</v>
      </c>
      <c r="B279" s="434"/>
      <c r="C279" s="434"/>
      <c r="D279" s="465">
        <v>257</v>
      </c>
      <c r="E279" s="434"/>
      <c r="F279" s="434"/>
      <c r="G279" s="356"/>
      <c r="H279" s="356"/>
      <c r="I279" s="356"/>
      <c r="J279" s="356"/>
    </row>
    <row r="280" spans="1:10" ht="15.75" customHeight="1">
      <c r="A280" s="465">
        <v>258</v>
      </c>
      <c r="B280" s="434"/>
      <c r="C280" s="434"/>
      <c r="D280" s="465">
        <v>258</v>
      </c>
      <c r="E280" s="434"/>
      <c r="F280" s="434"/>
      <c r="G280" s="356"/>
      <c r="H280" s="356"/>
      <c r="I280" s="356"/>
      <c r="J280" s="356"/>
    </row>
    <row r="281" spans="1:10" ht="15.75" customHeight="1">
      <c r="A281" s="465">
        <v>259</v>
      </c>
      <c r="B281" s="434"/>
      <c r="C281" s="434"/>
      <c r="D281" s="465">
        <v>259</v>
      </c>
      <c r="E281" s="434"/>
      <c r="F281" s="434"/>
      <c r="G281" s="356"/>
      <c r="H281" s="356"/>
      <c r="I281" s="356"/>
      <c r="J281" s="356"/>
    </row>
    <row r="282" spans="1:10" ht="15.75" customHeight="1">
      <c r="A282" s="465">
        <v>260</v>
      </c>
      <c r="B282" s="434"/>
      <c r="C282" s="434"/>
      <c r="D282" s="465">
        <v>260</v>
      </c>
      <c r="E282" s="434"/>
      <c r="F282" s="434"/>
      <c r="G282" s="356"/>
      <c r="H282" s="356"/>
      <c r="I282" s="356"/>
      <c r="J282" s="356"/>
    </row>
    <row r="283" spans="1:10" ht="15.75" customHeight="1">
      <c r="A283" s="465">
        <v>261</v>
      </c>
      <c r="B283" s="434"/>
      <c r="C283" s="434"/>
      <c r="D283" s="465">
        <v>261</v>
      </c>
      <c r="E283" s="434"/>
      <c r="F283" s="434"/>
      <c r="G283" s="356"/>
      <c r="H283" s="356"/>
      <c r="I283" s="356"/>
      <c r="J283" s="356"/>
    </row>
    <row r="284" spans="1:10" ht="15.75" customHeight="1">
      <c r="A284" s="465">
        <v>262</v>
      </c>
      <c r="B284" s="434"/>
      <c r="C284" s="434"/>
      <c r="D284" s="465">
        <v>262</v>
      </c>
      <c r="E284" s="434"/>
      <c r="F284" s="434"/>
      <c r="G284" s="356"/>
      <c r="H284" s="356"/>
      <c r="I284" s="356"/>
      <c r="J284" s="356"/>
    </row>
    <row r="285" spans="1:10" ht="15.75" customHeight="1">
      <c r="A285" s="465">
        <v>263</v>
      </c>
      <c r="B285" s="434"/>
      <c r="C285" s="434"/>
      <c r="D285" s="465">
        <v>263</v>
      </c>
      <c r="E285" s="434"/>
      <c r="F285" s="434"/>
      <c r="G285" s="356"/>
      <c r="H285" s="356"/>
      <c r="I285" s="356"/>
      <c r="J285" s="356"/>
    </row>
    <row r="286" spans="1:10" ht="15.75" customHeight="1">
      <c r="A286" s="465">
        <v>264</v>
      </c>
      <c r="B286" s="434"/>
      <c r="C286" s="434"/>
      <c r="D286" s="465">
        <v>264</v>
      </c>
      <c r="E286" s="434"/>
      <c r="F286" s="434"/>
      <c r="G286" s="356"/>
      <c r="H286" s="356"/>
      <c r="I286" s="356"/>
      <c r="J286" s="356"/>
    </row>
    <row r="287" spans="1:10" ht="15.75" customHeight="1">
      <c r="A287" s="465">
        <v>265</v>
      </c>
      <c r="B287" s="434"/>
      <c r="C287" s="434"/>
      <c r="D287" s="465">
        <v>265</v>
      </c>
      <c r="E287" s="434"/>
      <c r="F287" s="434"/>
      <c r="G287" s="356"/>
      <c r="H287" s="356"/>
      <c r="I287" s="356"/>
      <c r="J287" s="356"/>
    </row>
    <row r="288" spans="1:10" ht="15.75" customHeight="1">
      <c r="A288" s="465">
        <v>266</v>
      </c>
      <c r="B288" s="434"/>
      <c r="C288" s="434"/>
      <c r="D288" s="465">
        <v>266</v>
      </c>
      <c r="E288" s="434"/>
      <c r="F288" s="434"/>
      <c r="G288" s="356"/>
      <c r="H288" s="356"/>
      <c r="I288" s="356"/>
      <c r="J288" s="356"/>
    </row>
    <row r="289" spans="1:10" ht="15.75" customHeight="1">
      <c r="A289" s="465">
        <v>267</v>
      </c>
      <c r="B289" s="434"/>
      <c r="C289" s="434"/>
      <c r="D289" s="465">
        <v>267</v>
      </c>
      <c r="E289" s="434"/>
      <c r="F289" s="434"/>
      <c r="G289" s="356"/>
      <c r="H289" s="356"/>
      <c r="I289" s="356"/>
      <c r="J289" s="356"/>
    </row>
    <row r="290" spans="1:10" ht="15.75" customHeight="1">
      <c r="A290" s="465">
        <v>268</v>
      </c>
      <c r="B290" s="434"/>
      <c r="C290" s="434"/>
      <c r="D290" s="465">
        <v>268</v>
      </c>
      <c r="E290" s="434"/>
      <c r="F290" s="434"/>
      <c r="G290" s="356"/>
      <c r="H290" s="356"/>
      <c r="I290" s="356"/>
      <c r="J290" s="356"/>
    </row>
    <row r="291" spans="1:10" ht="15.75" customHeight="1">
      <c r="A291" s="465">
        <v>269</v>
      </c>
      <c r="B291" s="434"/>
      <c r="C291" s="434"/>
      <c r="D291" s="465">
        <v>269</v>
      </c>
      <c r="E291" s="434"/>
      <c r="F291" s="434"/>
      <c r="G291" s="356"/>
      <c r="H291" s="356"/>
      <c r="I291" s="356"/>
      <c r="J291" s="356"/>
    </row>
    <row r="292" spans="1:10" ht="15.75" customHeight="1">
      <c r="A292" s="465">
        <v>270</v>
      </c>
      <c r="B292" s="434"/>
      <c r="C292" s="434"/>
      <c r="D292" s="465">
        <v>270</v>
      </c>
      <c r="E292" s="434"/>
      <c r="F292" s="434"/>
      <c r="G292" s="356"/>
      <c r="H292" s="356"/>
      <c r="I292" s="356"/>
      <c r="J292" s="356"/>
    </row>
    <row r="293" spans="1:10" ht="15.75" customHeight="1">
      <c r="A293" s="465">
        <v>271</v>
      </c>
      <c r="B293" s="434"/>
      <c r="C293" s="434"/>
      <c r="D293" s="465">
        <v>271</v>
      </c>
      <c r="E293" s="434"/>
      <c r="F293" s="434"/>
      <c r="G293" s="356"/>
      <c r="H293" s="356"/>
      <c r="I293" s="356"/>
      <c r="J293" s="356"/>
    </row>
    <row r="294" spans="1:10" ht="15.75" customHeight="1">
      <c r="A294" s="465">
        <v>272</v>
      </c>
      <c r="B294" s="434"/>
      <c r="C294" s="434"/>
      <c r="D294" s="465">
        <v>272</v>
      </c>
      <c r="E294" s="434"/>
      <c r="F294" s="434"/>
      <c r="G294" s="356"/>
      <c r="H294" s="356"/>
      <c r="I294" s="356"/>
      <c r="J294" s="356"/>
    </row>
    <row r="295" spans="1:10" ht="15.75" customHeight="1">
      <c r="A295" s="465">
        <v>273</v>
      </c>
      <c r="B295" s="434"/>
      <c r="C295" s="434"/>
      <c r="D295" s="465">
        <v>273</v>
      </c>
      <c r="E295" s="434"/>
      <c r="F295" s="434"/>
      <c r="G295" s="356"/>
      <c r="H295" s="356"/>
      <c r="I295" s="356"/>
      <c r="J295" s="356"/>
    </row>
    <row r="296" spans="1:10" ht="15.75" customHeight="1">
      <c r="A296" s="465">
        <v>274</v>
      </c>
      <c r="B296" s="434"/>
      <c r="C296" s="434"/>
      <c r="D296" s="465">
        <v>274</v>
      </c>
      <c r="E296" s="434"/>
      <c r="F296" s="434"/>
      <c r="G296" s="356"/>
      <c r="H296" s="356"/>
      <c r="I296" s="356"/>
      <c r="J296" s="356"/>
    </row>
    <row r="297" spans="1:10" ht="15.75" customHeight="1">
      <c r="A297" s="465">
        <v>275</v>
      </c>
      <c r="B297" s="434"/>
      <c r="C297" s="434"/>
      <c r="D297" s="465">
        <v>275</v>
      </c>
      <c r="E297" s="434"/>
      <c r="F297" s="434"/>
      <c r="G297" s="356"/>
      <c r="H297" s="356"/>
      <c r="I297" s="356"/>
      <c r="J297" s="356"/>
    </row>
    <row r="298" spans="1:10" ht="15.75" customHeight="1">
      <c r="A298" s="465">
        <v>276</v>
      </c>
      <c r="B298" s="434"/>
      <c r="C298" s="434"/>
      <c r="D298" s="465">
        <v>276</v>
      </c>
      <c r="E298" s="434"/>
      <c r="F298" s="434"/>
      <c r="G298" s="356"/>
      <c r="H298" s="356"/>
      <c r="I298" s="356"/>
      <c r="J298" s="356"/>
    </row>
    <row r="299" spans="1:10" ht="15.75" customHeight="1">
      <c r="A299" s="465">
        <v>277</v>
      </c>
      <c r="B299" s="434"/>
      <c r="C299" s="434"/>
      <c r="D299" s="465">
        <v>277</v>
      </c>
      <c r="E299" s="434"/>
      <c r="F299" s="434"/>
      <c r="G299" s="356"/>
      <c r="H299" s="356"/>
      <c r="I299" s="356"/>
      <c r="J299" s="356"/>
    </row>
    <row r="300" spans="1:10" ht="15.75" customHeight="1">
      <c r="A300" s="465">
        <v>278</v>
      </c>
      <c r="B300" s="434"/>
      <c r="C300" s="434"/>
      <c r="D300" s="465">
        <v>278</v>
      </c>
      <c r="E300" s="434"/>
      <c r="F300" s="434"/>
      <c r="G300" s="356"/>
      <c r="H300" s="356"/>
      <c r="I300" s="356"/>
      <c r="J300" s="356"/>
    </row>
    <row r="301" spans="1:10" ht="15.75" customHeight="1">
      <c r="A301" s="465">
        <v>279</v>
      </c>
      <c r="B301" s="434"/>
      <c r="C301" s="434"/>
      <c r="D301" s="465">
        <v>279</v>
      </c>
      <c r="E301" s="434"/>
      <c r="F301" s="434"/>
      <c r="G301" s="356"/>
      <c r="H301" s="356"/>
      <c r="I301" s="356"/>
      <c r="J301" s="356"/>
    </row>
    <row r="302" spans="1:10" ht="15.75" customHeight="1">
      <c r="A302" s="465">
        <v>280</v>
      </c>
      <c r="B302" s="434"/>
      <c r="C302" s="434"/>
      <c r="D302" s="465">
        <v>280</v>
      </c>
      <c r="E302" s="434"/>
      <c r="F302" s="434"/>
      <c r="G302" s="356"/>
      <c r="H302" s="356"/>
      <c r="I302" s="356"/>
      <c r="J302" s="356"/>
    </row>
    <row r="303" spans="1:10" ht="15.75" customHeight="1">
      <c r="A303" s="465">
        <v>281</v>
      </c>
      <c r="B303" s="434"/>
      <c r="C303" s="434"/>
      <c r="D303" s="465">
        <v>281</v>
      </c>
      <c r="E303" s="434"/>
      <c r="F303" s="434"/>
      <c r="G303" s="356"/>
      <c r="H303" s="356"/>
      <c r="I303" s="356"/>
      <c r="J303" s="356"/>
    </row>
    <row r="304" spans="1:10" ht="15.75" customHeight="1">
      <c r="A304" s="465">
        <v>282</v>
      </c>
      <c r="B304" s="434"/>
      <c r="C304" s="434"/>
      <c r="D304" s="465">
        <v>282</v>
      </c>
      <c r="E304" s="434"/>
      <c r="F304" s="434"/>
      <c r="G304" s="356"/>
      <c r="H304" s="356"/>
      <c r="I304" s="356"/>
      <c r="J304" s="356"/>
    </row>
    <row r="305" spans="1:10" ht="15.75" customHeight="1">
      <c r="A305" s="465">
        <v>283</v>
      </c>
      <c r="B305" s="434"/>
      <c r="C305" s="434"/>
      <c r="D305" s="465">
        <v>283</v>
      </c>
      <c r="E305" s="434"/>
      <c r="F305" s="434"/>
      <c r="G305" s="356"/>
      <c r="H305" s="356"/>
      <c r="I305" s="356"/>
      <c r="J305" s="356"/>
    </row>
    <row r="306" spans="1:10" ht="15.75" customHeight="1">
      <c r="A306" s="465">
        <v>284</v>
      </c>
      <c r="B306" s="434"/>
      <c r="C306" s="434"/>
      <c r="D306" s="465">
        <v>284</v>
      </c>
      <c r="E306" s="434"/>
      <c r="F306" s="434"/>
      <c r="G306" s="356"/>
      <c r="H306" s="356"/>
      <c r="I306" s="356"/>
      <c r="J306" s="356"/>
    </row>
    <row r="307" spans="1:10" ht="15.75" customHeight="1">
      <c r="A307" s="465">
        <v>285</v>
      </c>
      <c r="B307" s="434"/>
      <c r="C307" s="434"/>
      <c r="D307" s="465">
        <v>285</v>
      </c>
      <c r="E307" s="434"/>
      <c r="F307" s="434"/>
      <c r="G307" s="356"/>
      <c r="H307" s="356"/>
      <c r="I307" s="356"/>
      <c r="J307" s="356"/>
    </row>
    <row r="308" spans="1:10" ht="15.75" customHeight="1">
      <c r="A308" s="465">
        <v>286</v>
      </c>
      <c r="B308" s="434"/>
      <c r="C308" s="434"/>
      <c r="D308" s="465">
        <v>286</v>
      </c>
      <c r="E308" s="434"/>
      <c r="F308" s="434"/>
      <c r="G308" s="356"/>
      <c r="H308" s="356"/>
      <c r="I308" s="356"/>
      <c r="J308" s="356"/>
    </row>
    <row r="309" spans="1:10" ht="15.75" customHeight="1">
      <c r="A309" s="465">
        <v>287</v>
      </c>
      <c r="B309" s="434"/>
      <c r="C309" s="434"/>
      <c r="D309" s="465">
        <v>287</v>
      </c>
      <c r="E309" s="434"/>
      <c r="F309" s="434"/>
      <c r="G309" s="356"/>
      <c r="H309" s="356"/>
      <c r="I309" s="356"/>
      <c r="J309" s="356"/>
    </row>
    <row r="310" spans="1:10" ht="15.75" customHeight="1">
      <c r="A310" s="465">
        <v>288</v>
      </c>
      <c r="B310" s="434"/>
      <c r="C310" s="434"/>
      <c r="D310" s="465">
        <v>288</v>
      </c>
      <c r="E310" s="434"/>
      <c r="F310" s="434"/>
      <c r="G310" s="356"/>
      <c r="H310" s="356"/>
      <c r="I310" s="356"/>
      <c r="J310" s="356"/>
    </row>
    <row r="311" spans="1:10" ht="15.75" customHeight="1">
      <c r="A311" s="465">
        <v>289</v>
      </c>
      <c r="B311" s="434"/>
      <c r="C311" s="434"/>
      <c r="D311" s="465">
        <v>289</v>
      </c>
      <c r="E311" s="434"/>
      <c r="F311" s="434"/>
      <c r="G311" s="356"/>
      <c r="H311" s="356"/>
      <c r="I311" s="356"/>
      <c r="J311" s="356"/>
    </row>
    <row r="312" spans="1:10" ht="15.75" customHeight="1">
      <c r="A312" s="465">
        <v>290</v>
      </c>
      <c r="B312" s="434"/>
      <c r="C312" s="434"/>
      <c r="D312" s="465">
        <v>290</v>
      </c>
      <c r="E312" s="434"/>
      <c r="F312" s="434"/>
      <c r="G312" s="356"/>
      <c r="H312" s="356"/>
      <c r="I312" s="356"/>
      <c r="J312" s="356"/>
    </row>
    <row r="313" spans="1:10" ht="15.75" customHeight="1">
      <c r="A313" s="465">
        <v>291</v>
      </c>
      <c r="B313" s="434"/>
      <c r="C313" s="434"/>
      <c r="D313" s="465">
        <v>291</v>
      </c>
      <c r="E313" s="434"/>
      <c r="F313" s="434"/>
      <c r="G313" s="356"/>
      <c r="H313" s="356"/>
      <c r="I313" s="356"/>
      <c r="J313" s="356"/>
    </row>
    <row r="314" spans="1:10" ht="15.75" customHeight="1">
      <c r="A314" s="465">
        <v>292</v>
      </c>
      <c r="B314" s="434"/>
      <c r="C314" s="434"/>
      <c r="D314" s="465">
        <v>292</v>
      </c>
      <c r="E314" s="434"/>
      <c r="F314" s="434"/>
      <c r="G314" s="356"/>
      <c r="H314" s="356"/>
      <c r="I314" s="356"/>
      <c r="J314" s="356"/>
    </row>
    <row r="315" spans="1:10" ht="15.75" customHeight="1">
      <c r="A315" s="465">
        <v>293</v>
      </c>
      <c r="B315" s="434"/>
      <c r="C315" s="434"/>
      <c r="D315" s="465">
        <v>293</v>
      </c>
      <c r="E315" s="434"/>
      <c r="F315" s="434"/>
      <c r="G315" s="356"/>
      <c r="H315" s="356"/>
      <c r="I315" s="356"/>
      <c r="J315" s="356"/>
    </row>
    <row r="316" spans="1:10" ht="15.75" customHeight="1">
      <c r="A316" s="465">
        <v>294</v>
      </c>
      <c r="B316" s="434"/>
      <c r="C316" s="434"/>
      <c r="D316" s="465">
        <v>294</v>
      </c>
      <c r="E316" s="434"/>
      <c r="F316" s="434"/>
      <c r="G316" s="356"/>
      <c r="H316" s="356"/>
      <c r="I316" s="356"/>
      <c r="J316" s="356"/>
    </row>
    <row r="317" spans="1:10" ht="15.75" customHeight="1">
      <c r="A317" s="465">
        <v>295</v>
      </c>
      <c r="B317" s="434"/>
      <c r="C317" s="434"/>
      <c r="D317" s="465">
        <v>295</v>
      </c>
      <c r="E317" s="434"/>
      <c r="F317" s="434"/>
      <c r="G317" s="356"/>
      <c r="H317" s="356"/>
      <c r="I317" s="356"/>
      <c r="J317" s="356"/>
    </row>
    <row r="318" spans="1:10" ht="15.75" customHeight="1">
      <c r="A318" s="465">
        <v>296</v>
      </c>
      <c r="B318" s="434"/>
      <c r="C318" s="434"/>
      <c r="D318" s="465">
        <v>296</v>
      </c>
      <c r="E318" s="434"/>
      <c r="F318" s="434"/>
      <c r="G318" s="356"/>
      <c r="H318" s="356"/>
      <c r="I318" s="356"/>
      <c r="J318" s="356"/>
    </row>
    <row r="319" spans="1:10" ht="15.75" customHeight="1">
      <c r="A319" s="465">
        <v>297</v>
      </c>
      <c r="B319" s="434"/>
      <c r="C319" s="434"/>
      <c r="D319" s="465">
        <v>297</v>
      </c>
      <c r="E319" s="434"/>
      <c r="F319" s="434"/>
      <c r="G319" s="356"/>
      <c r="H319" s="356"/>
      <c r="I319" s="356"/>
      <c r="J319" s="356"/>
    </row>
    <row r="320" spans="1:10" ht="15.75" customHeight="1">
      <c r="A320" s="465">
        <v>298</v>
      </c>
      <c r="B320" s="434"/>
      <c r="C320" s="434"/>
      <c r="D320" s="465">
        <v>298</v>
      </c>
      <c r="E320" s="434"/>
      <c r="F320" s="434"/>
      <c r="G320" s="356"/>
      <c r="H320" s="356"/>
      <c r="I320" s="356"/>
      <c r="J320" s="356"/>
    </row>
    <row r="321" spans="1:10" ht="15.75" customHeight="1">
      <c r="A321" s="465">
        <v>299</v>
      </c>
      <c r="B321" s="434"/>
      <c r="C321" s="434"/>
      <c r="D321" s="465">
        <v>299</v>
      </c>
      <c r="E321" s="434"/>
      <c r="F321" s="434"/>
      <c r="G321" s="356"/>
      <c r="H321" s="356"/>
      <c r="I321" s="356"/>
      <c r="J321" s="356"/>
    </row>
    <row r="322" spans="1:10" s="355" customFormat="1">
      <c r="A322" s="465">
        <v>300</v>
      </c>
      <c r="B322" s="434"/>
      <c r="C322" s="434"/>
      <c r="D322" s="465">
        <v>300</v>
      </c>
      <c r="E322" s="434"/>
      <c r="F322" s="434"/>
      <c r="G322" s="356"/>
      <c r="H322" s="356"/>
      <c r="I322" s="356"/>
      <c r="J322" s="356"/>
    </row>
    <row r="323" spans="1:10" s="355" customFormat="1">
      <c r="A323" s="356"/>
      <c r="B323" s="356"/>
      <c r="C323" s="356"/>
      <c r="D323" s="356"/>
      <c r="E323" s="413"/>
      <c r="F323" s="356"/>
      <c r="G323" s="356"/>
      <c r="H323" s="356"/>
      <c r="I323" s="356"/>
      <c r="J323" s="356"/>
    </row>
    <row r="324" spans="1:10" s="355" customFormat="1" ht="28.5">
      <c r="A324" s="356"/>
      <c r="B324" s="393" t="s">
        <v>884</v>
      </c>
      <c r="C324" s="394" t="str">
        <f>IF(OR(AND(B4="да",SUM(C8:C14)&gt;0,SUM(B23:B322,E23:E322)&gt;0,SUM(C23:C322,F23:F322)&gt;0),AND(B4="нет",SUM(C8:C14)=0,SUM(B23:B322,E23:E322)=0,SUM(C23:C322,F23:F322)=0)),"Готово","Заполните данные")</f>
        <v>Заполните данные</v>
      </c>
      <c r="D324" s="356"/>
      <c r="E324" s="413"/>
      <c r="F324" s="356"/>
      <c r="G324" s="356"/>
      <c r="H324" s="356"/>
      <c r="I324" s="356"/>
      <c r="J324" s="356"/>
    </row>
    <row r="325" spans="1:10">
      <c r="A325" s="356"/>
      <c r="B325" s="356"/>
      <c r="C325" s="356"/>
      <c r="D325" s="356"/>
      <c r="E325" s="413"/>
      <c r="F325" s="356"/>
      <c r="G325" s="356"/>
      <c r="H325" s="356"/>
      <c r="I325" s="356"/>
    </row>
    <row r="331" spans="1:10" hidden="1">
      <c r="G331" s="356"/>
      <c r="H331" s="356"/>
      <c r="I331" s="356"/>
      <c r="J331" s="356"/>
    </row>
    <row r="332" spans="1:10" hidden="1">
      <c r="A332" s="356"/>
      <c r="B332" s="356"/>
      <c r="C332" s="356"/>
      <c r="D332" s="356"/>
      <c r="E332" s="356"/>
      <c r="F332" s="356"/>
    </row>
  </sheetData>
  <sheetProtection algorithmName="SHA-512" hashValue="9UG8VSQ4OcKAHlUAQFI5Yx7wPFNR9vUda7s+pHBvsR6Crz6ydldK9iSzF0OhkFI+31uQJIO5/QfP+46tksSEOA==" saltValue="nrjYH5gr7djECKPKECI0TA==" spinCount="100000" sheet="1" objects="1" scenarios="1"/>
  <mergeCells count="9">
    <mergeCell ref="E3:G3"/>
    <mergeCell ref="A20:F20"/>
    <mergeCell ref="A6:C6"/>
    <mergeCell ref="A19:F19"/>
    <mergeCell ref="A21:C21"/>
    <mergeCell ref="D21:F21"/>
    <mergeCell ref="E7:G7"/>
    <mergeCell ref="E8:G8"/>
    <mergeCell ref="E4:G4"/>
  </mergeCells>
  <conditionalFormatting sqref="B4">
    <cfRule type="cellIs" dxfId="13" priority="9" operator="equal">
      <formula>"Пожалуйста, выберите…"</formula>
    </cfRule>
  </conditionalFormatting>
  <conditionalFormatting sqref="C8:C14 A23:F322">
    <cfRule type="expression" dxfId="12" priority="3">
      <formula>$B$4="Пожалуйста, выберите…"</formula>
    </cfRule>
    <cfRule type="expression" dxfId="11" priority="8">
      <formula>$B$4="нет"</formula>
    </cfRule>
  </conditionalFormatting>
  <conditionalFormatting sqref="C324">
    <cfRule type="containsText" dxfId="10" priority="6" operator="containsText" text="Готово">
      <formula>NOT(ISERROR(SEARCH("Готово",C324)))</formula>
    </cfRule>
    <cfRule type="containsText" dxfId="9" priority="7" operator="containsText" text="Заполните данные">
      <formula>NOT(ISERROR(SEARCH("Заполните данные",C324)))</formula>
    </cfRule>
  </conditionalFormatting>
  <conditionalFormatting sqref="C17">
    <cfRule type="containsText" dxfId="8" priority="1" operator="containsText" text="Готово">
      <formula>NOT(ISERROR(SEARCH("Готово",C17)))</formula>
    </cfRule>
    <cfRule type="containsText" dxfId="7" priority="2" operator="containsText" text="Заполните данные">
      <formula>NOT(ISERROR(SEARCH("Заполните данные",C17)))</formula>
    </cfRule>
  </conditionalFormatting>
  <dataValidations count="3">
    <dataValidation type="list" allowBlank="1" showInputMessage="1" showErrorMessage="1" sqref="B4">
      <formula1>danet</formula1>
    </dataValidation>
    <dataValidation type="decimal" allowBlank="1" showInputMessage="1" showErrorMessage="1" sqref="C23:C322 F23:F322">
      <formula1>0</formula1>
      <formula2>200</formula2>
    </dataValidation>
    <dataValidation type="decimal" allowBlank="1" showInputMessage="1" showErrorMessage="1" sqref="E23:E322 B23:B322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19</vt:i4>
      </vt:variant>
    </vt:vector>
  </HeadingPairs>
  <TitlesOfParts>
    <vt:vector size="58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Климатология2019</vt:lpstr>
      <vt:lpstr>Климатология2020</vt:lpstr>
      <vt:lpstr>Климатология2021</vt:lpstr>
      <vt:lpstr>Климатология2022</vt:lpstr>
      <vt:lpstr>Климатология2023</vt:lpstr>
      <vt:lpstr>Климатология2024</vt:lpstr>
      <vt:lpstr>Климатология2025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Климатология2020!РегионСтарт</vt:lpstr>
      <vt:lpstr>Климатология2021!РегионСтарт</vt:lpstr>
      <vt:lpstr>РегионСтарт</vt:lpstr>
      <vt:lpstr>'8.УР моторного топлива'!РегионСтолбец</vt:lpstr>
      <vt:lpstr>Климатология2020!РегионСтолбец</vt:lpstr>
      <vt:lpstr>Климатология2021!РегионСтолбец</vt:lpstr>
      <vt:lpstr>РегионСтолбец</vt:lpstr>
      <vt:lpstr>Климатология2020!РегионыСписок</vt:lpstr>
      <vt:lpstr>Климатология2021!РегионыСписок</vt:lpstr>
      <vt:lpstr>РегионыСписок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Козловская Мария Александровна</cp:lastModifiedBy>
  <dcterms:created xsi:type="dcterms:W3CDTF">2020-01-20T14:17:00Z</dcterms:created>
  <dcterms:modified xsi:type="dcterms:W3CDTF">2023-05-18T14:49:05Z</dcterms:modified>
</cp:coreProperties>
</file>